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dle sborníku" sheetId="2" r:id="rId2"/>
  </sheets>
  <definedNames>
    <definedName name="_xlnm.Print_Area" localSheetId="0">'Rekapitulace stavby'!$D$4:$AO$41,'Rekapitulace stavby'!$C$47:$AQ$64</definedName>
    <definedName name="_xlnm.Print_Titles" localSheetId="0">'Rekapitulace stavby'!$57:$57</definedName>
    <definedName name="_xlnm._FilterDatabase" localSheetId="1" hidden="1">'01 - dle sborníku'!$C$89:$L$145</definedName>
    <definedName name="_xlnm.Print_Area" localSheetId="1">'01 - dle sborníku'!$C$4:$K$43,'01 - dle sborníku'!$C$49:$K$71,'01 - dle sborníku'!$C$77:$L$145</definedName>
    <definedName name="_xlnm.Print_Titles" localSheetId="1">'01 - dle sborníku'!$89:$89</definedName>
  </definedNames>
  <calcPr/>
</workbook>
</file>

<file path=xl/calcChain.xml><?xml version="1.0" encoding="utf-8"?>
<calcChain xmlns="http://schemas.openxmlformats.org/spreadsheetml/2006/main">
  <c i="2" r="K41"/>
  <c r="K40"/>
  <c i="1" r="BA60"/>
  <c i="2" r="K39"/>
  <c i="1" r="AZ60"/>
  <c i="2"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Q140"/>
  <c r="X140"/>
  <c r="V140"/>
  <c r="T140"/>
  <c r="P140"/>
  <c r="BK140"/>
  <c r="K140"/>
  <c r="BE140"/>
  <c r="BI138"/>
  <c r="BH138"/>
  <c r="BG138"/>
  <c r="BF138"/>
  <c r="R138"/>
  <c r="R137"/>
  <c r="Q138"/>
  <c r="Q137"/>
  <c r="X138"/>
  <c r="X137"/>
  <c r="V138"/>
  <c r="V137"/>
  <c r="T138"/>
  <c r="T137"/>
  <c r="P138"/>
  <c r="BK138"/>
  <c r="BK137"/>
  <c r="K137"/>
  <c r="K138"/>
  <c r="BE138"/>
  <c r="K66"/>
  <c r="J66"/>
  <c r="I66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Q131"/>
  <c r="X131"/>
  <c r="V131"/>
  <c r="T131"/>
  <c r="P131"/>
  <c r="BK131"/>
  <c r="K131"/>
  <c r="BE131"/>
  <c r="BI129"/>
  <c r="BH129"/>
  <c r="BG129"/>
  <c r="BF129"/>
  <c r="R129"/>
  <c r="Q129"/>
  <c r="X129"/>
  <c r="V129"/>
  <c r="T129"/>
  <c r="P129"/>
  <c r="BK129"/>
  <c r="K129"/>
  <c r="BE129"/>
  <c r="BI127"/>
  <c r="BH127"/>
  <c r="BG127"/>
  <c r="BF127"/>
  <c r="R127"/>
  <c r="Q127"/>
  <c r="X127"/>
  <c r="V127"/>
  <c r="T127"/>
  <c r="P127"/>
  <c r="BK127"/>
  <c r="K127"/>
  <c r="BE127"/>
  <c r="BI125"/>
  <c r="BH125"/>
  <c r="BG125"/>
  <c r="BF125"/>
  <c r="R125"/>
  <c r="Q125"/>
  <c r="X125"/>
  <c r="V125"/>
  <c r="T125"/>
  <c r="P125"/>
  <c r="BK125"/>
  <c r="K125"/>
  <c r="BE125"/>
  <c r="BI123"/>
  <c r="BH123"/>
  <c r="BG123"/>
  <c r="BF123"/>
  <c r="R123"/>
  <c r="Q123"/>
  <c r="X123"/>
  <c r="V123"/>
  <c r="T123"/>
  <c r="P123"/>
  <c r="BK123"/>
  <c r="K123"/>
  <c r="BE123"/>
  <c r="BI121"/>
  <c r="BH121"/>
  <c r="BG121"/>
  <c r="BF121"/>
  <c r="R121"/>
  <c r="Q121"/>
  <c r="X121"/>
  <c r="V121"/>
  <c r="T121"/>
  <c r="P121"/>
  <c r="BK121"/>
  <c r="K121"/>
  <c r="BE121"/>
  <c r="BI119"/>
  <c r="BH119"/>
  <c r="BG119"/>
  <c r="BF119"/>
  <c r="R119"/>
  <c r="Q119"/>
  <c r="X119"/>
  <c r="V119"/>
  <c r="T119"/>
  <c r="P119"/>
  <c r="BK119"/>
  <c r="K119"/>
  <c r="BE119"/>
  <c r="BI117"/>
  <c r="BH117"/>
  <c r="BG117"/>
  <c r="BF117"/>
  <c r="R117"/>
  <c r="Q117"/>
  <c r="X117"/>
  <c r="V117"/>
  <c r="T117"/>
  <c r="P117"/>
  <c r="BK117"/>
  <c r="K117"/>
  <c r="BE117"/>
  <c r="BI115"/>
  <c r="BH115"/>
  <c r="BG115"/>
  <c r="BF115"/>
  <c r="R115"/>
  <c r="Q115"/>
  <c r="X115"/>
  <c r="V115"/>
  <c r="T115"/>
  <c r="P115"/>
  <c r="BK115"/>
  <c r="K115"/>
  <c r="BE115"/>
  <c r="BI113"/>
  <c r="BH113"/>
  <c r="BG113"/>
  <c r="BF113"/>
  <c r="R113"/>
  <c r="Q113"/>
  <c r="X113"/>
  <c r="V113"/>
  <c r="T113"/>
  <c r="P113"/>
  <c r="BK113"/>
  <c r="K113"/>
  <c r="BE113"/>
  <c r="BI111"/>
  <c r="BH111"/>
  <c r="BG111"/>
  <c r="BF111"/>
  <c r="R111"/>
  <c r="Q111"/>
  <c r="X111"/>
  <c r="V111"/>
  <c r="T111"/>
  <c r="P111"/>
  <c r="BK111"/>
  <c r="K111"/>
  <c r="BE111"/>
  <c r="BI109"/>
  <c r="BH109"/>
  <c r="BG109"/>
  <c r="BF109"/>
  <c r="R109"/>
  <c r="Q109"/>
  <c r="X109"/>
  <c r="V109"/>
  <c r="T109"/>
  <c r="P109"/>
  <c r="BK109"/>
  <c r="K109"/>
  <c r="BE109"/>
  <c r="BI107"/>
  <c r="BH107"/>
  <c r="BG107"/>
  <c r="BF107"/>
  <c r="R107"/>
  <c r="Q107"/>
  <c r="X107"/>
  <c r="V107"/>
  <c r="T107"/>
  <c r="P107"/>
  <c r="BK107"/>
  <c r="K107"/>
  <c r="BE107"/>
  <c r="BI105"/>
  <c r="BH105"/>
  <c r="BG105"/>
  <c r="BF105"/>
  <c r="R105"/>
  <c r="Q105"/>
  <c r="X105"/>
  <c r="V105"/>
  <c r="T105"/>
  <c r="P105"/>
  <c r="BK105"/>
  <c r="K105"/>
  <c r="BE105"/>
  <c r="BI103"/>
  <c r="BH103"/>
  <c r="BG103"/>
  <c r="BF103"/>
  <c r="R103"/>
  <c r="R102"/>
  <c r="Q103"/>
  <c r="Q102"/>
  <c r="X103"/>
  <c r="X102"/>
  <c r="V103"/>
  <c r="V102"/>
  <c r="T103"/>
  <c r="T102"/>
  <c r="P103"/>
  <c r="BK103"/>
  <c r="BK102"/>
  <c r="K102"/>
  <c r="K103"/>
  <c r="BE103"/>
  <c r="K65"/>
  <c r="J65"/>
  <c r="I65"/>
  <c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Q96"/>
  <c r="X96"/>
  <c r="V96"/>
  <c r="T96"/>
  <c r="P96"/>
  <c r="BK96"/>
  <c r="K96"/>
  <c r="BE96"/>
  <c r="BI94"/>
  <c r="BH94"/>
  <c r="BG94"/>
  <c r="BF94"/>
  <c r="R94"/>
  <c r="Q94"/>
  <c r="X94"/>
  <c r="V94"/>
  <c r="T94"/>
  <c r="P94"/>
  <c r="BK94"/>
  <c r="K94"/>
  <c r="BE94"/>
  <c r="BI92"/>
  <c r="F41"/>
  <c i="1" r="BF60"/>
  <c i="2" r="BH92"/>
  <c r="F40"/>
  <c i="1" r="BE60"/>
  <c i="2" r="BG92"/>
  <c r="F39"/>
  <c i="1" r="BD60"/>
  <c i="2" r="BF92"/>
  <c r="K38"/>
  <c i="1" r="AY60"/>
  <c i="2" r="F38"/>
  <c i="1" r="BC60"/>
  <c i="2" r="R92"/>
  <c r="R91"/>
  <c r="R90"/>
  <c r="J63"/>
  <c r="Q92"/>
  <c r="Q91"/>
  <c r="Q90"/>
  <c r="I63"/>
  <c r="X92"/>
  <c r="X91"/>
  <c r="X90"/>
  <c r="V92"/>
  <c r="V91"/>
  <c r="V90"/>
  <c r="T92"/>
  <c r="T91"/>
  <c r="T90"/>
  <c i="1" r="AW60"/>
  <c i="2" r="P92"/>
  <c r="BK92"/>
  <c r="BK91"/>
  <c r="K91"/>
  <c r="BK90"/>
  <c r="K90"/>
  <c r="K63"/>
  <c r="K92"/>
  <c r="BE92"/>
  <c r="K37"/>
  <c i="1" r="AX60"/>
  <c i="2" r="F37"/>
  <c i="1" r="BB60"/>
  <c i="2" r="K64"/>
  <c r="J64"/>
  <c r="I64"/>
  <c r="F84"/>
  <c r="E82"/>
  <c r="K71"/>
  <c r="K33"/>
  <c r="K32"/>
  <c i="1" r="AT60"/>
  <c i="2" r="K31"/>
  <c i="1" r="AS60"/>
  <c i="2" r="K30"/>
  <c r="K34"/>
  <c i="1" r="AG60"/>
  <c i="2" r="F56"/>
  <c r="E54"/>
  <c r="K43"/>
  <c r="J24"/>
  <c r="E24"/>
  <c r="J87"/>
  <c r="J59"/>
  <c r="J23"/>
  <c r="J21"/>
  <c r="E21"/>
  <c r="J86"/>
  <c r="J58"/>
  <c r="J20"/>
  <c r="J18"/>
  <c r="E18"/>
  <c r="F87"/>
  <c r="F59"/>
  <c r="J17"/>
  <c r="J15"/>
  <c r="E15"/>
  <c r="F86"/>
  <c r="F58"/>
  <c r="J14"/>
  <c r="J12"/>
  <c r="J84"/>
  <c r="J56"/>
  <c r="E7"/>
  <c r="E80"/>
  <c r="E52"/>
  <c i="1" r="AK29"/>
  <c r="BF59"/>
  <c r="W38"/>
  <c r="BE59"/>
  <c r="W37"/>
  <c r="BD59"/>
  <c r="W36"/>
  <c r="BC59"/>
  <c r="W35"/>
  <c r="BB59"/>
  <c r="W34"/>
  <c r="BA59"/>
  <c r="AZ59"/>
  <c r="AY59"/>
  <c r="AK35"/>
  <c r="AX59"/>
  <c r="AK34"/>
  <c r="AW59"/>
  <c r="AV59"/>
  <c r="AU59"/>
  <c r="AT59"/>
  <c r="AK28"/>
  <c r="AS59"/>
  <c r="AK27"/>
  <c r="AG59"/>
  <c r="AK26"/>
  <c r="AK31"/>
  <c r="AG64"/>
  <c r="AV60"/>
  <c r="AN60"/>
  <c r="AN59"/>
  <c r="AN64"/>
  <c r="L55"/>
  <c r="AM55"/>
  <c r="AM54"/>
  <c r="L54"/>
  <c r="AM52"/>
  <c r="L52"/>
  <c r="L50"/>
  <c r="L49"/>
  <c r="AK4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<sst xmlns="http://schemas.openxmlformats.org/spreadsheetml/2006/main">
  <si>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</si>
  <si>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</si>
  <si>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</si>
  <si>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</si>
  <si>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</si>
  <si>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</si>
  <si>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{ba543f0d-eedb-466a-a85a-b13c71bccda6}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</si>
  <si>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</si>
  <si>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</si>
  <si>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</si>
  <si>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</si>
  <si>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</si>
  <si>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</si>
  <si>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</si>
  <si>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2019/16</t>
  </si>
  <si>
    <t>Stavba:</t>
  </si>
  <si>
    <t>Oprava TK v úseku Havlíčkův Brod - Rozsochatec</t>
  </si>
  <si>
    <t>KSO:</t>
  </si>
  <si>
    <t>CC-CZ:</t>
  </si>
  <si>
    <t>Místo:</t>
  </si>
  <si>
    <t xml:space="preserve"> </t>
  </si>
  <si>
    <t>Datum:</t>
  </si>
  <si>
    <t>19. 7. 2019</t>
  </si>
  <si>
    <t>Zadavatel:</t>
  </si>
  <si>
    <t>IČ:</t>
  </si>
  <si>
    <t>DIČ:</t>
  </si>
  <si>
    <t>Uchazeč: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</si>
  <si>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</si>
  <si>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</si>
  <si>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</si>
  <si>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</si>
  <si>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</si>
  <si>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</si>
  <si>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</si>
  <si>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</si>
  <si>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</si>
  <si>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</si>
  <si>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</si>
  <si>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</si>
  <si>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</si>
  <si>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</si>
  <si>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</si>
  <si>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</si>
  <si>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</si>
  <si>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</si>
  <si>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</si>
  <si>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</si>
  <si>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</si>
  <si>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</si>
  <si>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</si>
  <si>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</si>
  <si>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</si>
  <si>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</si>
  <si>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</si>
  <si>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</si>
  <si>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</si>
  <si>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</si>
  <si>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</si>
  <si>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</si>
  <si>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</si>
  <si>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</si>
  <si>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</si>
  <si>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</si>
  <si>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</si>
  <si>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</si>
  <si>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</si>
  <si>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</si>
  <si>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</si>
  <si>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</si>
  <si>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</si>
  <si>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</si>
  <si>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</si>
  <si>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</si>
  <si>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</si>
  <si>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</si>
  <si>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</si>
  <si>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dle sborníku</t>
  </si>
  <si>
    <t>STA</t>
  </si>
  <si>
    <t>1</t>
  </si>
  <si>
    <t>{f1aca3ca-dd7b-4734-8000-7dd4b682f1f6}</t>
  </si>
  <si>
    <t>2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</si>
  <si>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</si>
  <si>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</si>
  <si>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</si>
  <si>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</si>
  <si>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</si>
  <si>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</si>
  <si>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dle sborníku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</si>
  <si>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</si>
  <si>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</si>
  <si>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</si>
  <si>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</si>
  <si>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</si>
  <si>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</si>
  <si>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</si>
  <si>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</si>
  <si>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</si>
  <si>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01 - Zemní práce</t>
  </si>
  <si>
    <t>OST - Ostatní</t>
  </si>
  <si>
    <t>08 - zkoušky, revize a VRN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</si>
  <si>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</si>
  <si>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</si>
  <si>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</si>
  <si>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</si>
  <si>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</si>
  <si>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</si>
  <si>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</si>
  <si>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</si>
  <si>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</si>
  <si>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</si>
  <si>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</si>
  <si>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</si>
  <si>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</si>
  <si>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</si>
  <si>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</si>
  <si>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</si>
  <si>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</si>
  <si>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</si>
  <si>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</si>
  <si>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</si>
  <si>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</si>
  <si>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</si>
  <si>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</si>
  <si>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</si>
  <si>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</si>
  <si>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</si>
  <si>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PP</t>
  </si>
  <si>
    <t>1320010001-R</t>
  </si>
  <si>
    <t>Výkop a odkop zeminy ke stávajícím kabelům ručně, zabezpečení výkopu</t>
  </si>
  <si>
    <t>m</t>
  </si>
  <si>
    <t>3</t>
  </si>
  <si>
    <t>1320010041-R</t>
  </si>
  <si>
    <t>Zához osazené kabelové trasy ručně včetně hutnění</t>
  </si>
  <si>
    <t>6</t>
  </si>
  <si>
    <t>132202601</t>
  </si>
  <si>
    <t>Hloubení rýh š do 600 mm vedle kolejí ručně do 2 m3 v hornině tř. 3</t>
  </si>
  <si>
    <t>m3</t>
  </si>
  <si>
    <t>8</t>
  </si>
  <si>
    <t>5</t>
  </si>
  <si>
    <t>460030021</t>
  </si>
  <si>
    <t>Odstranění dřevitého porostu z křovin a stromů měkkého středně hustého</t>
  </si>
  <si>
    <t>10</t>
  </si>
  <si>
    <t>OST</t>
  </si>
  <si>
    <t>Ostatní</t>
  </si>
  <si>
    <t>M</t>
  </si>
  <si>
    <t>7491100350</t>
  </si>
  <si>
    <t>Trubková vedení Pevné elektroinstalační trubky 06040 pr.40 750N HDPE tmš B ... ČDT</t>
  </si>
  <si>
    <t>262144</t>
  </si>
  <si>
    <t>12</t>
  </si>
  <si>
    <t>7</t>
  </si>
  <si>
    <t>7593505202</t>
  </si>
  <si>
    <t>Uložení HDPE trubky pro optický kabel do výkopu bez zřízení lože a bez krytí</t>
  </si>
  <si>
    <t>14</t>
  </si>
  <si>
    <t>7593505220</t>
  </si>
  <si>
    <t>Montáž spojky Plasson na HDPE trubce rovné nebo redukční</t>
  </si>
  <si>
    <t>kus</t>
  </si>
  <si>
    <t>16</t>
  </si>
  <si>
    <t>9</t>
  </si>
  <si>
    <t>7492104620</t>
  </si>
  <si>
    <t>Spojovací vedení, podpěrné izolátory Spojky, ukončení pasu, ostatní Spojka HDPE 05040 pr.40</t>
  </si>
  <si>
    <t>18</t>
  </si>
  <si>
    <t>7593505240</t>
  </si>
  <si>
    <t>Montáž koncovky nebo záslepky Plasson na HDPE trubku</t>
  </si>
  <si>
    <t>20</t>
  </si>
  <si>
    <t>11</t>
  </si>
  <si>
    <t>7593505270</t>
  </si>
  <si>
    <t>Montáž kabelového označníku Ball Marker</t>
  </si>
  <si>
    <t>22</t>
  </si>
  <si>
    <t>7590520924</t>
  </si>
  <si>
    <t>Venkovní vedení kabelová - metalické sítě Plněné, armované Al dráty, ochranný obal z PE 4x0,8 TCEPKPFLEZE 5 x 4 x 0,8</t>
  </si>
  <si>
    <t>24</t>
  </si>
  <si>
    <t>13</t>
  </si>
  <si>
    <t>7590520934</t>
  </si>
  <si>
    <t>Venkovní vedení kabelová - metalické sítě Plněné, armované Al dráty, ochranný obal z PE 4x0,8 TCEPKPFLEZE 15 x 4 x 0,8 ... ČDT</t>
  </si>
  <si>
    <t>26</t>
  </si>
  <si>
    <t>7590140150</t>
  </si>
  <si>
    <t>Závěry Závěr kabelový UPMP-WM I. (CV736709001)</t>
  </si>
  <si>
    <t>28</t>
  </si>
  <si>
    <t>7590145046</t>
  </si>
  <si>
    <t>Montáž závěru kabelového zabezpečovacího na zemní podpěru UPMP</t>
  </si>
  <si>
    <t>30</t>
  </si>
  <si>
    <t>7590525178</t>
  </si>
  <si>
    <t>Montáž kabelu úložného volně uloženého s jádrem 0,8 mm TCEKE do 50 XN</t>
  </si>
  <si>
    <t>32</t>
  </si>
  <si>
    <t>17</t>
  </si>
  <si>
    <t>7590541329</t>
  </si>
  <si>
    <t>Slaboproudé rozvody, kabely pro přívod a vnitřní instalaci Spojky metalických kabelů a příslušenství Teplem smrštitelná zesílená spojka s hliníkovou kostrou pro tlakované kabely XAGA 1000-62/15-650</t>
  </si>
  <si>
    <t>34</t>
  </si>
  <si>
    <t>7590525403</t>
  </si>
  <si>
    <t>Montáž spojky rovné metalické do 50 XN</t>
  </si>
  <si>
    <t>36</t>
  </si>
  <si>
    <t>19</t>
  </si>
  <si>
    <t>7590555072</t>
  </si>
  <si>
    <t>Montáž formy pro kabel TCEKE, TCEKES přes délku 0,5 m 5 XN</t>
  </si>
  <si>
    <t>38</t>
  </si>
  <si>
    <t>7590555076</t>
  </si>
  <si>
    <t>Montáž formy pro kabel TCEKE, TCEKES přes délku 0,5 m 15 XN</t>
  </si>
  <si>
    <t>40</t>
  </si>
  <si>
    <t>7598015180</t>
  </si>
  <si>
    <t>Měření útlumu přeslechu na blízkém konci na místním sdělovacím kabelu za 1 čtyřku XN měřeného úseku</t>
  </si>
  <si>
    <t>42</t>
  </si>
  <si>
    <t>7598015185</t>
  </si>
  <si>
    <t>Jednosměrné měření kabelu místního</t>
  </si>
  <si>
    <t>pár</t>
  </si>
  <si>
    <t>44</t>
  </si>
  <si>
    <t>08</t>
  </si>
  <si>
    <t>zkoušky, revize a VRN</t>
  </si>
  <si>
    <t>23</t>
  </si>
  <si>
    <t>011002000</t>
  </si>
  <si>
    <t>Průzkumné práce pro opravy</t>
  </si>
  <si>
    <t>%</t>
  </si>
  <si>
    <t>46</t>
  </si>
  <si>
    <t>012002000</t>
  </si>
  <si>
    <t>Geodetické práce</t>
  </si>
  <si>
    <t>48</t>
  </si>
  <si>
    <t>25</t>
  </si>
  <si>
    <t>013244000</t>
  </si>
  <si>
    <t>Dokumentace pro provádění stavby</t>
  </si>
  <si>
    <t>Kč</t>
  </si>
  <si>
    <t>50</t>
  </si>
  <si>
    <t>013254000</t>
  </si>
  <si>
    <t>Dokumentace skutečného provedení stavby</t>
  </si>
  <si>
    <t>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</si>
</sst>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10"/>
      <name val="Arial CE"/>
    </font>
    <font>
      <sz val="9"/>
      <color rgb="FF969696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0" fillId="0" borderId="0" xfId="0" applyFont="1" applyAlignment="1" applyProtection="1">
      <alignment horizontal="left" vertical="center"/>
    </xf>
    <xf numFmtId="4" fontId="11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left" vertical="center"/>
    </xf>
    <xf numFmtId="4" fontId="3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8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17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4" fontId="25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4" fontId="26" fillId="0" borderId="12" xfId="0" applyNumberFormat="1" applyFont="1" applyBorder="1" applyAlignment="1" applyProtection="1"/>
    <xf numFmtId="166" fontId="26" fillId="0" borderId="12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4" fontId="6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0" fontId="6" fillId="0" borderId="15" xfId="0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0" borderId="23" xfId="0" applyNumberFormat="1" applyFont="1" applyBorder="1" applyAlignment="1" applyProtection="1">
      <alignment vertical="center"/>
    </xf>
    <xf numFmtId="0" fontId="29" fillId="0" borderId="23" xfId="0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5</v>
      </c>
      <c r="BV1" s="10" t="s">
        <v>6</v>
      </c>
    </row>
    <row r="2" ht="36.96" customHeight="1">
      <c r="AR2"/>
      <c r="BS2" s="11" t="s">
        <v>7</v>
      </c>
      <c r="BT2" s="11" t="s">
        <v>8</v>
      </c>
    </row>
    <row r="3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ht="24.96" customHeight="1">
      <c r="B4" s="15"/>
      <c r="C4" s="16"/>
      <c r="D4" s="17" t="s">
        <v>10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11</v>
      </c>
      <c r="BS4" s="11" t="s">
        <v>12</v>
      </c>
    </row>
    <row r="5" ht="12" customHeight="1">
      <c r="B5" s="15"/>
      <c r="C5" s="16"/>
      <c r="D5" s="19" t="s">
        <v>13</v>
      </c>
      <c r="E5" s="16"/>
      <c r="F5" s="16"/>
      <c r="G5" s="16"/>
      <c r="H5" s="16"/>
      <c r="I5" s="16"/>
      <c r="J5" s="16"/>
      <c r="K5" s="20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S5" s="11" t="s">
        <v>7</v>
      </c>
    </row>
    <row r="6" ht="36.96" customHeight="1">
      <c r="B6" s="15"/>
      <c r="C6" s="16"/>
      <c r="D6" s="21" t="s">
        <v>15</v>
      </c>
      <c r="E6" s="16"/>
      <c r="F6" s="16"/>
      <c r="G6" s="16"/>
      <c r="H6" s="16"/>
      <c r="I6" s="16"/>
      <c r="J6" s="16"/>
      <c r="K6" s="22" t="s">
        <v>16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S6" s="11" t="s">
        <v>7</v>
      </c>
    </row>
    <row r="7" ht="12" customHeight="1">
      <c r="B7" s="15"/>
      <c r="C7" s="16"/>
      <c r="D7" s="23" t="s">
        <v>17</v>
      </c>
      <c r="E7" s="16"/>
      <c r="F7" s="16"/>
      <c r="G7" s="16"/>
      <c r="H7" s="16"/>
      <c r="I7" s="16"/>
      <c r="J7" s="16"/>
      <c r="K7" s="20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18</v>
      </c>
      <c r="AL7" s="16"/>
      <c r="AM7" s="16"/>
      <c r="AN7" s="20" t="s">
        <v>1</v>
      </c>
      <c r="AO7" s="16"/>
      <c r="AP7" s="16"/>
      <c r="AQ7" s="16"/>
      <c r="AR7" s="14"/>
      <c r="BS7" s="11" t="s">
        <v>7</v>
      </c>
    </row>
    <row r="8" ht="12" customHeight="1">
      <c r="B8" s="15"/>
      <c r="C8" s="16"/>
      <c r="D8" s="23" t="s">
        <v>19</v>
      </c>
      <c r="E8" s="16"/>
      <c r="F8" s="16"/>
      <c r="G8" s="16"/>
      <c r="H8" s="16"/>
      <c r="I8" s="16"/>
      <c r="J8" s="16"/>
      <c r="K8" s="20" t="s">
        <v>20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21</v>
      </c>
      <c r="AL8" s="16"/>
      <c r="AM8" s="16"/>
      <c r="AN8" s="20" t="s">
        <v>22</v>
      </c>
      <c r="AO8" s="16"/>
      <c r="AP8" s="16"/>
      <c r="AQ8" s="16"/>
      <c r="AR8" s="14"/>
      <c r="BS8" s="11" t="s">
        <v>7</v>
      </c>
    </row>
    <row r="9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S9" s="11" t="s">
        <v>7</v>
      </c>
    </row>
    <row r="10" ht="12" customHeight="1">
      <c r="B10" s="15"/>
      <c r="C10" s="16"/>
      <c r="D10" s="23" t="s">
        <v>23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24</v>
      </c>
      <c r="AL10" s="16"/>
      <c r="AM10" s="16"/>
      <c r="AN10" s="20" t="s">
        <v>1</v>
      </c>
      <c r="AO10" s="16"/>
      <c r="AP10" s="16"/>
      <c r="AQ10" s="16"/>
      <c r="AR10" s="14"/>
      <c r="BS10" s="11" t="s">
        <v>7</v>
      </c>
    </row>
    <row r="11" ht="18.48" customHeight="1">
      <c r="B11" s="15"/>
      <c r="C11" s="16"/>
      <c r="D11" s="16"/>
      <c r="E11" s="20" t="s">
        <v>20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25</v>
      </c>
      <c r="AL11" s="16"/>
      <c r="AM11" s="16"/>
      <c r="AN11" s="20" t="s">
        <v>1</v>
      </c>
      <c r="AO11" s="16"/>
      <c r="AP11" s="16"/>
      <c r="AQ11" s="16"/>
      <c r="AR11" s="14"/>
      <c r="BS11" s="11" t="s">
        <v>7</v>
      </c>
    </row>
    <row r="12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S12" s="11" t="s">
        <v>7</v>
      </c>
    </row>
    <row r="13" ht="12" customHeight="1">
      <c r="B13" s="15"/>
      <c r="C13" s="16"/>
      <c r="D13" s="23" t="s">
        <v>26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24</v>
      </c>
      <c r="AL13" s="16"/>
      <c r="AM13" s="16"/>
      <c r="AN13" s="20" t="s">
        <v>1</v>
      </c>
      <c r="AO13" s="16"/>
      <c r="AP13" s="16"/>
      <c r="AQ13" s="16"/>
      <c r="AR13" s="14"/>
      <c r="BS13" s="11" t="s">
        <v>7</v>
      </c>
    </row>
    <row r="14">
      <c r="B14" s="15"/>
      <c r="C14" s="16"/>
      <c r="D14" s="16"/>
      <c r="E14" s="20" t="s">
        <v>20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23" t="s">
        <v>25</v>
      </c>
      <c r="AL14" s="16"/>
      <c r="AM14" s="16"/>
      <c r="AN14" s="20" t="s">
        <v>1</v>
      </c>
      <c r="AO14" s="16"/>
      <c r="AP14" s="16"/>
      <c r="AQ14" s="16"/>
      <c r="AR14" s="14"/>
      <c r="BS14" s="11" t="s">
        <v>7</v>
      </c>
    </row>
    <row r="15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S15" s="11" t="s">
        <v>4</v>
      </c>
    </row>
    <row r="16" ht="12" customHeight="1">
      <c r="B16" s="15"/>
      <c r="C16" s="16"/>
      <c r="D16" s="23" t="s">
        <v>27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24</v>
      </c>
      <c r="AL16" s="16"/>
      <c r="AM16" s="16"/>
      <c r="AN16" s="20" t="s">
        <v>1</v>
      </c>
      <c r="AO16" s="16"/>
      <c r="AP16" s="16"/>
      <c r="AQ16" s="16"/>
      <c r="AR16" s="14"/>
      <c r="BS16" s="11" t="s">
        <v>4</v>
      </c>
    </row>
    <row r="17" ht="18.48" customHeight="1">
      <c r="B17" s="15"/>
      <c r="C17" s="16"/>
      <c r="D17" s="16"/>
      <c r="E17" s="20" t="s">
        <v>20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25</v>
      </c>
      <c r="AL17" s="16"/>
      <c r="AM17" s="16"/>
      <c r="AN17" s="20" t="s">
        <v>1</v>
      </c>
      <c r="AO17" s="16"/>
      <c r="AP17" s="16"/>
      <c r="AQ17" s="16"/>
      <c r="AR17" s="14"/>
      <c r="BS17" s="11" t="s">
        <v>5</v>
      </c>
    </row>
    <row r="18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S18" s="11" t="s">
        <v>7</v>
      </c>
    </row>
    <row r="19" ht="12" customHeight="1">
      <c r="B19" s="15"/>
      <c r="C19" s="16"/>
      <c r="D19" s="23" t="s">
        <v>28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24</v>
      </c>
      <c r="AL19" s="16"/>
      <c r="AM19" s="16"/>
      <c r="AN19" s="20" t="s">
        <v>1</v>
      </c>
      <c r="AO19" s="16"/>
      <c r="AP19" s="16"/>
      <c r="AQ19" s="16"/>
      <c r="AR19" s="14"/>
      <c r="BS19" s="11" t="s">
        <v>7</v>
      </c>
    </row>
    <row r="20" ht="18.48" customHeight="1">
      <c r="B20" s="15"/>
      <c r="C20" s="16"/>
      <c r="D20" s="16"/>
      <c r="E20" s="20" t="s">
        <v>20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25</v>
      </c>
      <c r="AL20" s="16"/>
      <c r="AM20" s="16"/>
      <c r="AN20" s="20" t="s">
        <v>1</v>
      </c>
      <c r="AO20" s="16"/>
      <c r="AP20" s="16"/>
      <c r="AQ20" s="16"/>
      <c r="AR20" s="14"/>
      <c r="BS20" s="11" t="s">
        <v>5</v>
      </c>
    </row>
    <row r="2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</row>
    <row r="22" ht="12" customHeight="1">
      <c r="B22" s="15"/>
      <c r="C22" s="16"/>
      <c r="D22" s="23" t="s">
        <v>29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</row>
    <row r="23" ht="16.5" customHeight="1">
      <c r="B23" s="15"/>
      <c r="C23" s="16"/>
      <c r="D23" s="16"/>
      <c r="E23" s="24" t="s">
        <v>1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16"/>
      <c r="AP23" s="16"/>
      <c r="AQ23" s="16"/>
      <c r="AR23" s="14"/>
    </row>
    <row r="24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</row>
    <row r="25" ht="6.96" customHeight="1">
      <c r="B25" s="15"/>
      <c r="C25" s="1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6"/>
      <c r="AQ25" s="16"/>
      <c r="AR25" s="14"/>
    </row>
    <row r="26" ht="14.4" customHeight="1">
      <c r="B26" s="15"/>
      <c r="C26" s="16"/>
      <c r="D26" s="26" t="s">
        <v>30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27">
        <f>ROUND(AG59,2)</f>
        <v>3099670.2000000002</v>
      </c>
      <c r="AL26" s="16"/>
      <c r="AM26" s="16"/>
      <c r="AN26" s="16"/>
      <c r="AO26" s="16"/>
      <c r="AP26" s="16"/>
      <c r="AQ26" s="16"/>
      <c r="AR26" s="14"/>
    </row>
    <row r="27">
      <c r="B27" s="15"/>
      <c r="C27" s="16"/>
      <c r="D27" s="16"/>
      <c r="E27" s="28" t="s">
        <v>31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29">
        <f>ROUND(AS59,2)</f>
        <v>447206.20000000001</v>
      </c>
      <c r="AL27" s="29"/>
      <c r="AM27" s="29"/>
      <c r="AN27" s="29"/>
      <c r="AO27" s="29"/>
      <c r="AP27" s="16"/>
      <c r="AQ27" s="16"/>
      <c r="AR27" s="14"/>
    </row>
    <row r="28" s="1" customFormat="1">
      <c r="B28" s="30"/>
      <c r="C28" s="31"/>
      <c r="D28" s="31"/>
      <c r="E28" s="28" t="s">
        <v>32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29">
        <f>ROUND(AT59,2)</f>
        <v>2652464</v>
      </c>
      <c r="AL28" s="29"/>
      <c r="AM28" s="29"/>
      <c r="AN28" s="29"/>
      <c r="AO28" s="29"/>
      <c r="AP28" s="31"/>
      <c r="AQ28" s="31"/>
      <c r="AR28" s="32"/>
    </row>
    <row r="29" s="1" customFormat="1" ht="14.4" customHeight="1">
      <c r="B29" s="30"/>
      <c r="C29" s="31"/>
      <c r="D29" s="26" t="s">
        <v>33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27">
        <f>ROUND(AG62, 2)</f>
        <v>0</v>
      </c>
      <c r="AL29" s="27"/>
      <c r="AM29" s="27"/>
      <c r="AN29" s="27"/>
      <c r="AO29" s="27"/>
      <c r="AP29" s="31"/>
      <c r="AQ29" s="31"/>
      <c r="AR29" s="32"/>
    </row>
    <row r="30" s="1" customFormat="1" ht="6.96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</row>
    <row r="31" s="1" customFormat="1" ht="25.92" customHeight="1">
      <c r="B31" s="30"/>
      <c r="C31" s="31"/>
      <c r="D31" s="33" t="s">
        <v>34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5">
        <f>ROUND(AK26 + AK29, 2)</f>
        <v>3099670.2000000002</v>
      </c>
      <c r="AL31" s="34"/>
      <c r="AM31" s="34"/>
      <c r="AN31" s="34"/>
      <c r="AO31" s="34"/>
      <c r="AP31" s="31"/>
      <c r="AQ31" s="31"/>
      <c r="AR31" s="32"/>
    </row>
    <row r="32" s="1" customFormat="1" ht="6.96" customHeight="1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2"/>
    </row>
    <row r="33" s="1" customFormat="1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6" t="s">
        <v>35</v>
      </c>
      <c r="M33" s="36"/>
      <c r="N33" s="36"/>
      <c r="O33" s="36"/>
      <c r="P33" s="36"/>
      <c r="Q33" s="31"/>
      <c r="R33" s="31"/>
      <c r="S33" s="31"/>
      <c r="T33" s="31"/>
      <c r="U33" s="31"/>
      <c r="V33" s="31"/>
      <c r="W33" s="36" t="s">
        <v>36</v>
      </c>
      <c r="X33" s="36"/>
      <c r="Y33" s="36"/>
      <c r="Z33" s="36"/>
      <c r="AA33" s="36"/>
      <c r="AB33" s="36"/>
      <c r="AC33" s="36"/>
      <c r="AD33" s="36"/>
      <c r="AE33" s="36"/>
      <c r="AF33" s="31"/>
      <c r="AG33" s="31"/>
      <c r="AH33" s="31"/>
      <c r="AI33" s="31"/>
      <c r="AJ33" s="31"/>
      <c r="AK33" s="36" t="s">
        <v>37</v>
      </c>
      <c r="AL33" s="36"/>
      <c r="AM33" s="36"/>
      <c r="AN33" s="36"/>
      <c r="AO33" s="36"/>
      <c r="AP33" s="31"/>
      <c r="AQ33" s="31"/>
      <c r="AR33" s="32"/>
    </row>
    <row r="34" s="2" customFormat="1" ht="14.4" customHeight="1">
      <c r="B34" s="37"/>
      <c r="C34" s="38"/>
      <c r="D34" s="23" t="s">
        <v>38</v>
      </c>
      <c r="E34" s="38"/>
      <c r="F34" s="23" t="s">
        <v>39</v>
      </c>
      <c r="G34" s="38"/>
      <c r="H34" s="38"/>
      <c r="I34" s="38"/>
      <c r="J34" s="38"/>
      <c r="K34" s="38"/>
      <c r="L34" s="39">
        <v>0.20999999999999999</v>
      </c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40">
        <f>ROUND(BB59 + SUM(CD62), 2)</f>
        <v>3099670.2000000002</v>
      </c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40">
        <f>ROUND(AX59 + SUM(BY62), 2)</f>
        <v>650930.73999999999</v>
      </c>
      <c r="AL34" s="38"/>
      <c r="AM34" s="38"/>
      <c r="AN34" s="38"/>
      <c r="AO34" s="38"/>
      <c r="AP34" s="38"/>
      <c r="AQ34" s="38"/>
      <c r="AR34" s="41"/>
    </row>
    <row r="35" s="2" customFormat="1" ht="14.4" customHeight="1">
      <c r="B35" s="37"/>
      <c r="C35" s="38"/>
      <c r="D35" s="38"/>
      <c r="E35" s="38"/>
      <c r="F35" s="23" t="s">
        <v>40</v>
      </c>
      <c r="G35" s="38"/>
      <c r="H35" s="38"/>
      <c r="I35" s="38"/>
      <c r="J35" s="38"/>
      <c r="K35" s="38"/>
      <c r="L35" s="39">
        <v>0.14999999999999999</v>
      </c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40">
        <f>ROUND(BC59 + SUM(CE62), 2)</f>
        <v>0</v>
      </c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40">
        <f>ROUND(AY59 + SUM(BZ62), 2)</f>
        <v>0</v>
      </c>
      <c r="AL35" s="38"/>
      <c r="AM35" s="38"/>
      <c r="AN35" s="38"/>
      <c r="AO35" s="38"/>
      <c r="AP35" s="38"/>
      <c r="AQ35" s="38"/>
      <c r="AR35" s="41"/>
    </row>
    <row r="36" hidden="1" s="2" customFormat="1" ht="14.4" customHeight="1">
      <c r="B36" s="37"/>
      <c r="C36" s="38"/>
      <c r="D36" s="38"/>
      <c r="E36" s="38"/>
      <c r="F36" s="23" t="s">
        <v>41</v>
      </c>
      <c r="G36" s="38"/>
      <c r="H36" s="38"/>
      <c r="I36" s="38"/>
      <c r="J36" s="38"/>
      <c r="K36" s="38"/>
      <c r="L36" s="39">
        <v>0.20999999999999999</v>
      </c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40">
        <f>ROUND(BD59 + SUM(CF62), 2)</f>
        <v>0</v>
      </c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40">
        <v>0</v>
      </c>
      <c r="AL36" s="38"/>
      <c r="AM36" s="38"/>
      <c r="AN36" s="38"/>
      <c r="AO36" s="38"/>
      <c r="AP36" s="38"/>
      <c r="AQ36" s="38"/>
      <c r="AR36" s="41"/>
    </row>
    <row r="37" hidden="1" s="2" customFormat="1" ht="14.4" customHeight="1">
      <c r="B37" s="37"/>
      <c r="C37" s="38"/>
      <c r="D37" s="38"/>
      <c r="E37" s="38"/>
      <c r="F37" s="23" t="s">
        <v>42</v>
      </c>
      <c r="G37" s="38"/>
      <c r="H37" s="38"/>
      <c r="I37" s="38"/>
      <c r="J37" s="38"/>
      <c r="K37" s="38"/>
      <c r="L37" s="39">
        <v>0.14999999999999999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40">
        <f>ROUND(BE59 + SUM(CG62), 2)</f>
        <v>0</v>
      </c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40">
        <v>0</v>
      </c>
      <c r="AL37" s="38"/>
      <c r="AM37" s="38"/>
      <c r="AN37" s="38"/>
      <c r="AO37" s="38"/>
      <c r="AP37" s="38"/>
      <c r="AQ37" s="38"/>
      <c r="AR37" s="41"/>
    </row>
    <row r="38" hidden="1" s="2" customFormat="1" ht="14.4" customHeight="1">
      <c r="B38" s="37"/>
      <c r="C38" s="38"/>
      <c r="D38" s="38"/>
      <c r="E38" s="38"/>
      <c r="F38" s="23" t="s">
        <v>43</v>
      </c>
      <c r="G38" s="38"/>
      <c r="H38" s="38"/>
      <c r="I38" s="38"/>
      <c r="J38" s="38"/>
      <c r="K38" s="38"/>
      <c r="L38" s="39">
        <v>0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40">
        <f>ROUND(BF59 + SUM(CH62), 2)</f>
        <v>0</v>
      </c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40">
        <v>0</v>
      </c>
      <c r="AL38" s="38"/>
      <c r="AM38" s="38"/>
      <c r="AN38" s="38"/>
      <c r="AO38" s="38"/>
      <c r="AP38" s="38"/>
      <c r="AQ38" s="38"/>
      <c r="AR38" s="41"/>
    </row>
    <row r="39" s="1" customFormat="1" ht="6.96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</row>
    <row r="40" s="1" customFormat="1" ht="25.92" customHeight="1">
      <c r="B40" s="30"/>
      <c r="C40" s="42"/>
      <c r="D40" s="43" t="s">
        <v>44</v>
      </c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5" t="s">
        <v>45</v>
      </c>
      <c r="U40" s="44"/>
      <c r="V40" s="44"/>
      <c r="W40" s="44"/>
      <c r="X40" s="46" t="s">
        <v>46</v>
      </c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7">
        <f>SUM(AK31:AK38)</f>
        <v>3750600.9400000004</v>
      </c>
      <c r="AL40" s="44"/>
      <c r="AM40" s="44"/>
      <c r="AN40" s="44"/>
      <c r="AO40" s="48"/>
      <c r="AP40" s="42"/>
      <c r="AQ40" s="42"/>
      <c r="AR40" s="32"/>
    </row>
    <row r="41" s="1" customFormat="1" ht="6.96" customHeight="1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2"/>
    </row>
    <row r="42" s="1" customFormat="1" ht="6.96" customHeight="1"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32"/>
    </row>
    <row r="46" s="1" customFormat="1" ht="6.96" customHeight="1"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32"/>
    </row>
    <row r="47" s="1" customFormat="1" ht="24.96" customHeight="1">
      <c r="B47" s="30"/>
      <c r="C47" s="17" t="s">
        <v>47</v>
      </c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2"/>
    </row>
    <row r="48" s="1" customFormat="1" ht="6.96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2"/>
    </row>
    <row r="49" s="1" customFormat="1" ht="12" customHeight="1">
      <c r="B49" s="30"/>
      <c r="C49" s="23" t="s">
        <v>13</v>
      </c>
      <c r="D49" s="31"/>
      <c r="E49" s="31"/>
      <c r="F49" s="31"/>
      <c r="G49" s="31"/>
      <c r="H49" s="31"/>
      <c r="I49" s="31"/>
      <c r="J49" s="31"/>
      <c r="K49" s="31"/>
      <c r="L49" s="31" t="str">
        <f>K5</f>
        <v>2019/16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2"/>
    </row>
    <row r="50" s="3" customFormat="1" ht="36.96" customHeight="1">
      <c r="B50" s="53"/>
      <c r="C50" s="54" t="s">
        <v>15</v>
      </c>
      <c r="D50" s="55"/>
      <c r="E50" s="55"/>
      <c r="F50" s="55"/>
      <c r="G50" s="55"/>
      <c r="H50" s="55"/>
      <c r="I50" s="55"/>
      <c r="J50" s="55"/>
      <c r="K50" s="55"/>
      <c r="L50" s="56" t="str">
        <f>K6</f>
        <v>Oprava TK v úseku Havlíčkův Brod - Rozsochatec</v>
      </c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7"/>
    </row>
    <row r="51" s="1" customFormat="1" ht="6.96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2"/>
    </row>
    <row r="52" s="1" customFormat="1" ht="12" customHeight="1">
      <c r="B52" s="30"/>
      <c r="C52" s="23" t="s">
        <v>19</v>
      </c>
      <c r="D52" s="31"/>
      <c r="E52" s="31"/>
      <c r="F52" s="31"/>
      <c r="G52" s="31"/>
      <c r="H52" s="31"/>
      <c r="I52" s="31"/>
      <c r="J52" s="31"/>
      <c r="K52" s="31"/>
      <c r="L52" s="58" t="str">
        <f>IF(K8="","",K8)</f>
        <v xml:space="preserve"> </v>
      </c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23" t="s">
        <v>21</v>
      </c>
      <c r="AJ52" s="31"/>
      <c r="AK52" s="31"/>
      <c r="AL52" s="31"/>
      <c r="AM52" s="59" t="str">
        <f>IF(AN8= "","",AN8)</f>
        <v>19. 7. 2019</v>
      </c>
      <c r="AN52" s="59"/>
      <c r="AO52" s="31"/>
      <c r="AP52" s="31"/>
      <c r="AQ52" s="31"/>
      <c r="AR52" s="32"/>
    </row>
    <row r="53" s="1" customFormat="1" ht="6.96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2"/>
    </row>
    <row r="54" s="1" customFormat="1" ht="13.65" customHeight="1">
      <c r="B54" s="30"/>
      <c r="C54" s="23" t="s">
        <v>23</v>
      </c>
      <c r="D54" s="31"/>
      <c r="E54" s="31"/>
      <c r="F54" s="31"/>
      <c r="G54" s="31"/>
      <c r="H54" s="31"/>
      <c r="I54" s="31"/>
      <c r="J54" s="31"/>
      <c r="K54" s="31"/>
      <c r="L54" s="31" t="str">
        <f>IF(E11= "","",E11)</f>
        <v xml:space="preserve"> </v>
      </c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23" t="s">
        <v>27</v>
      </c>
      <c r="AJ54" s="31"/>
      <c r="AK54" s="31"/>
      <c r="AL54" s="31"/>
      <c r="AM54" s="60" t="str">
        <f>IF(E17="","",E17)</f>
        <v xml:space="preserve"> </v>
      </c>
      <c r="AN54" s="31"/>
      <c r="AO54" s="31"/>
      <c r="AP54" s="31"/>
      <c r="AQ54" s="31"/>
      <c r="AR54" s="32"/>
      <c r="AS54" s="61" t="s">
        <v>48</v>
      </c>
      <c r="AT54" s="62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4"/>
    </row>
    <row r="55" s="1" customFormat="1" ht="13.65" customHeight="1">
      <c r="B55" s="30"/>
      <c r="C55" s="23" t="s">
        <v>26</v>
      </c>
      <c r="D55" s="31"/>
      <c r="E55" s="31"/>
      <c r="F55" s="31"/>
      <c r="G55" s="31"/>
      <c r="H55" s="31"/>
      <c r="I55" s="31"/>
      <c r="J55" s="31"/>
      <c r="K55" s="31"/>
      <c r="L55" s="31" t="str">
        <f>IF(E14="","",E14)</f>
        <v xml:space="preserve"> </v>
      </c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23" t="s">
        <v>28</v>
      </c>
      <c r="AJ55" s="31"/>
      <c r="AK55" s="31"/>
      <c r="AL55" s="31"/>
      <c r="AM55" s="60" t="str">
        <f>IF(E20="","",E20)</f>
        <v xml:space="preserve"> </v>
      </c>
      <c r="AN55" s="31"/>
      <c r="AO55" s="31"/>
      <c r="AP55" s="31"/>
      <c r="AQ55" s="31"/>
      <c r="AR55" s="32"/>
      <c r="AS55" s="65"/>
      <c r="AT55" s="66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8"/>
    </row>
    <row r="56" s="1" customFormat="1" ht="10.8" customHeight="1"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2"/>
      <c r="AS56" s="69"/>
      <c r="AT56" s="70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2"/>
    </row>
    <row r="57" s="1" customFormat="1" ht="29.28" customHeight="1">
      <c r="B57" s="30"/>
      <c r="C57" s="73" t="s">
        <v>49</v>
      </c>
      <c r="D57" s="74"/>
      <c r="E57" s="74"/>
      <c r="F57" s="74"/>
      <c r="G57" s="74"/>
      <c r="H57" s="75"/>
      <c r="I57" s="76" t="s">
        <v>50</v>
      </c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7" t="s">
        <v>51</v>
      </c>
      <c r="AH57" s="74"/>
      <c r="AI57" s="74"/>
      <c r="AJ57" s="74"/>
      <c r="AK57" s="74"/>
      <c r="AL57" s="74"/>
      <c r="AM57" s="74"/>
      <c r="AN57" s="76" t="s">
        <v>52</v>
      </c>
      <c r="AO57" s="74"/>
      <c r="AP57" s="78"/>
      <c r="AQ57" s="79" t="s">
        <v>53</v>
      </c>
      <c r="AR57" s="32"/>
      <c r="AS57" s="80" t="s">
        <v>54</v>
      </c>
      <c r="AT57" s="81" t="s">
        <v>55</v>
      </c>
      <c r="AU57" s="81" t="s">
        <v>56</v>
      </c>
      <c r="AV57" s="81" t="s">
        <v>57</v>
      </c>
      <c r="AW57" s="81" t="s">
        <v>58</v>
      </c>
      <c r="AX57" s="81" t="s">
        <v>59</v>
      </c>
      <c r="AY57" s="81" t="s">
        <v>60</v>
      </c>
      <c r="AZ57" s="81" t="s">
        <v>61</v>
      </c>
      <c r="BA57" s="81" t="s">
        <v>62</v>
      </c>
      <c r="BB57" s="81" t="s">
        <v>63</v>
      </c>
      <c r="BC57" s="81" t="s">
        <v>64</v>
      </c>
      <c r="BD57" s="81" t="s">
        <v>65</v>
      </c>
      <c r="BE57" s="81" t="s">
        <v>66</v>
      </c>
      <c r="BF57" s="82" t="s">
        <v>67</v>
      </c>
    </row>
    <row r="58" s="1" customFormat="1" ht="10.8" customHeight="1"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2"/>
      <c r="AS58" s="83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5"/>
    </row>
    <row r="59" s="4" customFormat="1" ht="32.4" customHeight="1">
      <c r="B59" s="86"/>
      <c r="C59" s="87" t="s">
        <v>68</v>
      </c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9">
        <f>ROUND(AG60,2)</f>
        <v>3099670.2000000002</v>
      </c>
      <c r="AH59" s="89"/>
      <c r="AI59" s="89"/>
      <c r="AJ59" s="89"/>
      <c r="AK59" s="89"/>
      <c r="AL59" s="89"/>
      <c r="AM59" s="89"/>
      <c r="AN59" s="90">
        <f>SUM(AG59,AV59)</f>
        <v>3750600.9400000004</v>
      </c>
      <c r="AO59" s="90"/>
      <c r="AP59" s="90"/>
      <c r="AQ59" s="91" t="s">
        <v>1</v>
      </c>
      <c r="AR59" s="92"/>
      <c r="AS59" s="93">
        <f>ROUND(AS60,2)</f>
        <v>447206.20000000001</v>
      </c>
      <c r="AT59" s="94">
        <f>ROUND(AT60,2)</f>
        <v>2652464</v>
      </c>
      <c r="AU59" s="95">
        <f>ROUND(AU60,2)</f>
        <v>0</v>
      </c>
      <c r="AV59" s="95">
        <f>ROUND(SUM(AX59:AY59),2)</f>
        <v>650930.73999999999</v>
      </c>
      <c r="AW59" s="96">
        <f>ROUND(AW60,5)</f>
        <v>0</v>
      </c>
      <c r="AX59" s="95">
        <f>ROUND(BB59*L34,2)</f>
        <v>650930.73999999999</v>
      </c>
      <c r="AY59" s="95">
        <f>ROUND(BC59*L35,2)</f>
        <v>0</v>
      </c>
      <c r="AZ59" s="95">
        <f>ROUND(BD59*L34,2)</f>
        <v>0</v>
      </c>
      <c r="BA59" s="95">
        <f>ROUND(BE59*L35,2)</f>
        <v>0</v>
      </c>
      <c r="BB59" s="95">
        <f>ROUND(BB60,2)</f>
        <v>3099670.2000000002</v>
      </c>
      <c r="BC59" s="95">
        <f>ROUND(BC60,2)</f>
        <v>0</v>
      </c>
      <c r="BD59" s="95">
        <f>ROUND(BD60,2)</f>
        <v>0</v>
      </c>
      <c r="BE59" s="95">
        <f>ROUND(BE60,2)</f>
        <v>0</v>
      </c>
      <c r="BF59" s="97">
        <f>ROUND(BF60,2)</f>
        <v>0</v>
      </c>
      <c r="BS59" s="98" t="s">
        <v>69</v>
      </c>
      <c r="BT59" s="98" t="s">
        <v>70</v>
      </c>
      <c r="BU59" s="99" t="s">
        <v>71</v>
      </c>
      <c r="BV59" s="98" t="s">
        <v>72</v>
      </c>
      <c r="BW59" s="98" t="s">
        <v>6</v>
      </c>
      <c r="BX59" s="98" t="s">
        <v>73</v>
      </c>
      <c r="CL59" s="98" t="s">
        <v>1</v>
      </c>
    </row>
    <row r="60" s="5" customFormat="1" ht="16.5" customHeight="1">
      <c r="A60" s="100" t="s">
        <v>74</v>
      </c>
      <c r="B60" s="101"/>
      <c r="C60" s="102"/>
      <c r="D60" s="103" t="s">
        <v>75</v>
      </c>
      <c r="E60" s="103"/>
      <c r="F60" s="103"/>
      <c r="G60" s="103"/>
      <c r="H60" s="103"/>
      <c r="I60" s="104"/>
      <c r="J60" s="103" t="s">
        <v>76</v>
      </c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5">
        <f>'01 - dle sborníku'!K34</f>
        <v>3099670.2000000002</v>
      </c>
      <c r="AH60" s="104"/>
      <c r="AI60" s="104"/>
      <c r="AJ60" s="104"/>
      <c r="AK60" s="104"/>
      <c r="AL60" s="104"/>
      <c r="AM60" s="104"/>
      <c r="AN60" s="105">
        <f>SUM(AG60,AV60)</f>
        <v>3750600.9400000004</v>
      </c>
      <c r="AO60" s="104"/>
      <c r="AP60" s="104"/>
      <c r="AQ60" s="106" t="s">
        <v>77</v>
      </c>
      <c r="AR60" s="107"/>
      <c r="AS60" s="108">
        <f>'01 - dle sborníku'!K31</f>
        <v>447206.20000000001</v>
      </c>
      <c r="AT60" s="109">
        <f>'01 - dle sborníku'!K32</f>
        <v>2652464</v>
      </c>
      <c r="AU60" s="109">
        <v>0</v>
      </c>
      <c r="AV60" s="109">
        <f>ROUND(SUM(AX60:AY60),2)</f>
        <v>650930.73999999999</v>
      </c>
      <c r="AW60" s="110">
        <f>'01 - dle sborníku'!T90</f>
        <v>0</v>
      </c>
      <c r="AX60" s="109">
        <f>'01 - dle sborníku'!K37</f>
        <v>650930.73999999999</v>
      </c>
      <c r="AY60" s="109">
        <f>'01 - dle sborníku'!K38</f>
        <v>0</v>
      </c>
      <c r="AZ60" s="109">
        <f>'01 - dle sborníku'!K39</f>
        <v>0</v>
      </c>
      <c r="BA60" s="109">
        <f>'01 - dle sborníku'!K40</f>
        <v>0</v>
      </c>
      <c r="BB60" s="109">
        <f>'01 - dle sborníku'!F37</f>
        <v>3099670.2000000002</v>
      </c>
      <c r="BC60" s="109">
        <f>'01 - dle sborníku'!F38</f>
        <v>0</v>
      </c>
      <c r="BD60" s="109">
        <f>'01 - dle sborníku'!F39</f>
        <v>0</v>
      </c>
      <c r="BE60" s="109">
        <f>'01 - dle sborníku'!F40</f>
        <v>0</v>
      </c>
      <c r="BF60" s="111">
        <f>'01 - dle sborníku'!F41</f>
        <v>0</v>
      </c>
      <c r="BT60" s="112" t="s">
        <v>78</v>
      </c>
      <c r="BV60" s="112" t="s">
        <v>72</v>
      </c>
      <c r="BW60" s="112" t="s">
        <v>79</v>
      </c>
      <c r="BX60" s="112" t="s">
        <v>6</v>
      </c>
      <c r="CL60" s="112" t="s">
        <v>1</v>
      </c>
      <c r="CM60" s="112" t="s">
        <v>80</v>
      </c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="1" customFormat="1" ht="30" customHeight="1">
      <c r="B62" s="30"/>
      <c r="C62" s="87" t="s">
        <v>81</v>
      </c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90">
        <v>0</v>
      </c>
      <c r="AH62" s="90"/>
      <c r="AI62" s="90"/>
      <c r="AJ62" s="90"/>
      <c r="AK62" s="90"/>
      <c r="AL62" s="90"/>
      <c r="AM62" s="90"/>
      <c r="AN62" s="90">
        <v>0</v>
      </c>
      <c r="AO62" s="90"/>
      <c r="AP62" s="90"/>
      <c r="AQ62" s="113"/>
      <c r="AR62" s="32"/>
      <c r="AS62" s="80" t="s">
        <v>82</v>
      </c>
      <c r="AT62" s="81" t="s">
        <v>83</v>
      </c>
      <c r="AU62" s="81" t="s">
        <v>38</v>
      </c>
      <c r="AV62" s="82" t="s">
        <v>57</v>
      </c>
    </row>
    <row r="63" s="1" customFormat="1" ht="10.8" customHeight="1"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2"/>
    </row>
    <row r="64" s="1" customFormat="1" ht="30" customHeight="1">
      <c r="B64" s="30"/>
      <c r="C64" s="114" t="s">
        <v>84</v>
      </c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6">
        <f>ROUND(AG59 + AG62, 2)</f>
        <v>3099670.2000000002</v>
      </c>
      <c r="AH64" s="116"/>
      <c r="AI64" s="116"/>
      <c r="AJ64" s="116"/>
      <c r="AK64" s="116"/>
      <c r="AL64" s="116"/>
      <c r="AM64" s="116"/>
      <c r="AN64" s="116">
        <f>ROUND(AN59 + AN62, 2)</f>
        <v>3750600.9399999999</v>
      </c>
      <c r="AO64" s="116"/>
      <c r="AP64" s="116"/>
      <c r="AQ64" s="115"/>
      <c r="AR64" s="32"/>
    </row>
    <row r="65" s="1" customFormat="1" ht="6.96" customHeight="1"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32"/>
    </row>
  </sheetData>
  <sheetProtection sheet="1" formatColumns="0" formatRows="0" objects="1" scenarios="1" spinCount="100000" saltValue="xImwzPKT4D1lFrf680/S646KmwFGX/rfCkQj8+amyYzjdJCuZQ2gqqjfiWrl/tkoq3ohS8au2uGH0gZJRbKtRQ==" hashValue="Rc/xH/legvdC0PuUUxD747/jt+AdHFoSzNKmlSiwXHN0XN6buxwE075qB7Q+PMvyLdAZTWi8ah7lV9hM/uR3jw==" algorithmName="SHA-512" password="CC35"/>
  <mergeCells count="48">
    <mergeCell ref="AG62:AM62"/>
    <mergeCell ref="AM54:AP54"/>
    <mergeCell ref="AM52:AN52"/>
    <mergeCell ref="AS54:AT56"/>
    <mergeCell ref="AM55:AP55"/>
    <mergeCell ref="AG57:AM57"/>
    <mergeCell ref="AN57:AP57"/>
    <mergeCell ref="AN60:AP60"/>
    <mergeCell ref="AG60:AM60"/>
    <mergeCell ref="AG59:AM59"/>
    <mergeCell ref="AN59:AP59"/>
    <mergeCell ref="AN62:AP62"/>
    <mergeCell ref="AG64:AM64"/>
    <mergeCell ref="AN64:AP64"/>
    <mergeCell ref="K5:AO5"/>
    <mergeCell ref="K6:AO6"/>
    <mergeCell ref="AR2:BG2"/>
    <mergeCell ref="E23:AN23"/>
    <mergeCell ref="AK26:AO26"/>
    <mergeCell ref="AK27:AO27"/>
    <mergeCell ref="AK28:AO28"/>
    <mergeCell ref="AK29:AO29"/>
    <mergeCell ref="AK31:AO31"/>
    <mergeCell ref="L33:P33"/>
    <mergeCell ref="L34:P34"/>
    <mergeCell ref="L35:P35"/>
    <mergeCell ref="L36:P36"/>
    <mergeCell ref="L37:P37"/>
    <mergeCell ref="L38:P38"/>
    <mergeCell ref="AK33:AO33"/>
    <mergeCell ref="W36:AE36"/>
    <mergeCell ref="W35:AE35"/>
    <mergeCell ref="W33:AE33"/>
    <mergeCell ref="W34:AE34"/>
    <mergeCell ref="AK34:AO34"/>
    <mergeCell ref="AK35:AO35"/>
    <mergeCell ref="AK36:AO36"/>
    <mergeCell ref="W37:AE37"/>
    <mergeCell ref="AK37:AO37"/>
    <mergeCell ref="W38:AE38"/>
    <mergeCell ref="AK38:AO38"/>
    <mergeCell ref="X40:AB40"/>
    <mergeCell ref="AK40:AO40"/>
    <mergeCell ref="L50:AO50"/>
    <mergeCell ref="C57:G57"/>
    <mergeCell ref="I57:AF57"/>
    <mergeCell ref="D60:H60"/>
    <mergeCell ref="J60:AF60"/>
  </mergeCells>
  <hyperlinks>
    <hyperlink ref="A60" location="'01 - dle sborník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customWidth="1"/>
    <col min="10" max="10" width="23.5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4.17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6"/>
    </row>
    <row r="2" ht="36.96" customHeight="1">
      <c r="M2"/>
      <c r="AT2" s="11" t="s">
        <v>79</v>
      </c>
    </row>
    <row r="3" ht="6.96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4"/>
      <c r="AT3" s="11" t="s">
        <v>80</v>
      </c>
    </row>
    <row r="4" ht="24.96" customHeight="1">
      <c r="B4" s="14"/>
      <c r="D4" s="119" t="s">
        <v>85</v>
      </c>
      <c r="M4" s="14"/>
      <c r="N4" s="18" t="s">
        <v>11</v>
      </c>
      <c r="AT4" s="11" t="s">
        <v>4</v>
      </c>
    </row>
    <row r="5" ht="6.96" customHeight="1">
      <c r="B5" s="14"/>
      <c r="M5" s="14"/>
    </row>
    <row r="6" ht="12" customHeight="1">
      <c r="B6" s="14"/>
      <c r="D6" s="120" t="s">
        <v>15</v>
      </c>
      <c r="M6" s="14"/>
    </row>
    <row r="7" ht="16.5" customHeight="1">
      <c r="B7" s="14"/>
      <c r="E7" s="121" t="str">
        <f>'Rekapitulace stavby'!K6</f>
        <v>Oprava TK v úseku Havlíčkův Brod - Rozsochatec</v>
      </c>
      <c r="F7" s="120"/>
      <c r="G7" s="120"/>
      <c r="H7" s="120"/>
      <c r="M7" s="14"/>
    </row>
    <row r="8" s="1" customFormat="1" ht="12" customHeight="1">
      <c r="B8" s="32"/>
      <c r="D8" s="120" t="s">
        <v>86</v>
      </c>
      <c r="M8" s="32"/>
    </row>
    <row r="9" s="1" customFormat="1" ht="36.96" customHeight="1">
      <c r="B9" s="32"/>
      <c r="E9" s="122" t="s">
        <v>87</v>
      </c>
      <c r="F9" s="1"/>
      <c r="G9" s="1"/>
      <c r="H9" s="1"/>
      <c r="M9" s="32"/>
    </row>
    <row r="10" s="1" customFormat="1">
      <c r="B10" s="32"/>
      <c r="M10" s="32"/>
    </row>
    <row r="11" s="1" customFormat="1" ht="12" customHeight="1">
      <c r="B11" s="32"/>
      <c r="D11" s="120" t="s">
        <v>17</v>
      </c>
      <c r="F11" s="11" t="s">
        <v>1</v>
      </c>
      <c r="I11" s="120" t="s">
        <v>18</v>
      </c>
      <c r="J11" s="11" t="s">
        <v>1</v>
      </c>
      <c r="M11" s="32"/>
    </row>
    <row r="12" s="1" customFormat="1" ht="12" customHeight="1">
      <c r="B12" s="32"/>
      <c r="D12" s="120" t="s">
        <v>19</v>
      </c>
      <c r="F12" s="11" t="s">
        <v>20</v>
      </c>
      <c r="I12" s="120" t="s">
        <v>21</v>
      </c>
      <c r="J12" s="123" t="str">
        <f>'Rekapitulace stavby'!AN8</f>
        <v>19. 7. 2019</v>
      </c>
      <c r="M12" s="32"/>
    </row>
    <row r="13" s="1" customFormat="1" ht="10.8" customHeight="1">
      <c r="B13" s="32"/>
      <c r="M13" s="32"/>
    </row>
    <row r="14" s="1" customFormat="1" ht="12" customHeight="1">
      <c r="B14" s="32"/>
      <c r="D14" s="120" t="s">
        <v>23</v>
      </c>
      <c r="I14" s="120" t="s">
        <v>24</v>
      </c>
      <c r="J14" s="11" t="str">
        <f>IF('Rekapitulace stavby'!AN10="","",'Rekapitulace stavby'!AN10)</f>
        <v/>
      </c>
      <c r="M14" s="32"/>
    </row>
    <row r="15" s="1" customFormat="1" ht="18" customHeight="1">
      <c r="B15" s="32"/>
      <c r="E15" s="11" t="str">
        <f>IF('Rekapitulace stavby'!E11="","",'Rekapitulace stavby'!E11)</f>
        <v xml:space="preserve"> </v>
      </c>
      <c r="I15" s="120" t="s">
        <v>25</v>
      </c>
      <c r="J15" s="11" t="str">
        <f>IF('Rekapitulace stavby'!AN11="","",'Rekapitulace stavby'!AN11)</f>
        <v/>
      </c>
      <c r="M15" s="32"/>
    </row>
    <row r="16" s="1" customFormat="1" ht="6.96" customHeight="1">
      <c r="B16" s="32"/>
      <c r="M16" s="32"/>
    </row>
    <row r="17" s="1" customFormat="1" ht="12" customHeight="1">
      <c r="B17" s="32"/>
      <c r="D17" s="120" t="s">
        <v>26</v>
      </c>
      <c r="I17" s="120" t="s">
        <v>24</v>
      </c>
      <c r="J17" s="11" t="str">
        <f>'Rekapitulace stavby'!AN13</f>
        <v/>
      </c>
      <c r="M17" s="32"/>
    </row>
    <row r="18" s="1" customFormat="1" ht="18" customHeight="1">
      <c r="B18" s="32"/>
      <c r="E18" s="11" t="str">
        <f>'Rekapitulace stavby'!E14</f>
        <v xml:space="preserve"> </v>
      </c>
      <c r="F18" s="11"/>
      <c r="G18" s="11"/>
      <c r="H18" s="11"/>
      <c r="I18" s="120" t="s">
        <v>25</v>
      </c>
      <c r="J18" s="11" t="str">
        <f>'Rekapitulace stavby'!AN14</f>
        <v/>
      </c>
      <c r="M18" s="32"/>
    </row>
    <row r="19" s="1" customFormat="1" ht="6.96" customHeight="1">
      <c r="B19" s="32"/>
      <c r="M19" s="32"/>
    </row>
    <row r="20" s="1" customFormat="1" ht="12" customHeight="1">
      <c r="B20" s="32"/>
      <c r="D20" s="120" t="s">
        <v>27</v>
      </c>
      <c r="I20" s="120" t="s">
        <v>24</v>
      </c>
      <c r="J20" s="11" t="str">
        <f>IF('Rekapitulace stavby'!AN16="","",'Rekapitulace stavby'!AN16)</f>
        <v/>
      </c>
      <c r="M20" s="32"/>
    </row>
    <row r="21" s="1" customFormat="1" ht="18" customHeight="1">
      <c r="B21" s="32"/>
      <c r="E21" s="11" t="str">
        <f>IF('Rekapitulace stavby'!E17="","",'Rekapitulace stavby'!E17)</f>
        <v xml:space="preserve"> </v>
      </c>
      <c r="I21" s="120" t="s">
        <v>25</v>
      </c>
      <c r="J21" s="11" t="str">
        <f>IF('Rekapitulace stavby'!AN17="","",'Rekapitulace stavby'!AN17)</f>
        <v/>
      </c>
      <c r="M21" s="32"/>
    </row>
    <row r="22" s="1" customFormat="1" ht="6.96" customHeight="1">
      <c r="B22" s="32"/>
      <c r="M22" s="32"/>
    </row>
    <row r="23" s="1" customFormat="1" ht="12" customHeight="1">
      <c r="B23" s="32"/>
      <c r="D23" s="120" t="s">
        <v>28</v>
      </c>
      <c r="I23" s="120" t="s">
        <v>24</v>
      </c>
      <c r="J23" s="11" t="str">
        <f>IF('Rekapitulace stavby'!AN19="","",'Rekapitulace stavby'!AN19)</f>
        <v/>
      </c>
      <c r="M23" s="32"/>
    </row>
    <row r="24" s="1" customFormat="1" ht="18" customHeight="1">
      <c r="B24" s="32"/>
      <c r="E24" s="11" t="str">
        <f>IF('Rekapitulace stavby'!E20="","",'Rekapitulace stavby'!E20)</f>
        <v xml:space="preserve"> </v>
      </c>
      <c r="I24" s="120" t="s">
        <v>25</v>
      </c>
      <c r="J24" s="11" t="str">
        <f>IF('Rekapitulace stavby'!AN20="","",'Rekapitulace stavby'!AN20)</f>
        <v/>
      </c>
      <c r="M24" s="32"/>
    </row>
    <row r="25" s="1" customFormat="1" ht="6.96" customHeight="1">
      <c r="B25" s="32"/>
      <c r="M25" s="32"/>
    </row>
    <row r="26" s="1" customFormat="1" ht="12" customHeight="1">
      <c r="B26" s="32"/>
      <c r="D26" s="120" t="s">
        <v>29</v>
      </c>
      <c r="M26" s="32"/>
    </row>
    <row r="27" s="6" customFormat="1" ht="16.5" customHeight="1">
      <c r="B27" s="124"/>
      <c r="E27" s="125" t="s">
        <v>1</v>
      </c>
      <c r="F27" s="125"/>
      <c r="G27" s="125"/>
      <c r="H27" s="125"/>
      <c r="M27" s="124"/>
    </row>
    <row r="28" s="1" customFormat="1" ht="6.96" customHeight="1">
      <c r="B28" s="32"/>
      <c r="M28" s="32"/>
    </row>
    <row r="29" s="1" customFormat="1" ht="6.96" customHeight="1">
      <c r="B29" s="32"/>
      <c r="D29" s="63"/>
      <c r="E29" s="63"/>
      <c r="F29" s="63"/>
      <c r="G29" s="63"/>
      <c r="H29" s="63"/>
      <c r="I29" s="63"/>
      <c r="J29" s="63"/>
      <c r="K29" s="63"/>
      <c r="L29" s="63"/>
      <c r="M29" s="32"/>
    </row>
    <row r="30" s="1" customFormat="1" ht="14.4" customHeight="1">
      <c r="B30" s="32"/>
      <c r="D30" s="126" t="s">
        <v>88</v>
      </c>
      <c r="K30" s="127">
        <f>K63</f>
        <v>3099670.2000000002</v>
      </c>
      <c r="M30" s="32"/>
    </row>
    <row r="31" s="1" customFormat="1">
      <c r="B31" s="32"/>
      <c r="E31" s="120" t="s">
        <v>31</v>
      </c>
      <c r="K31" s="128">
        <f>I63</f>
        <v>447206.20000000001</v>
      </c>
      <c r="M31" s="32"/>
    </row>
    <row r="32" s="1" customFormat="1">
      <c r="B32" s="32"/>
      <c r="E32" s="120" t="s">
        <v>32</v>
      </c>
      <c r="K32" s="128">
        <f>J63</f>
        <v>2652464</v>
      </c>
      <c r="M32" s="32"/>
    </row>
    <row r="33" s="1" customFormat="1" ht="14.4" customHeight="1">
      <c r="B33" s="32"/>
      <c r="D33" s="129" t="s">
        <v>89</v>
      </c>
      <c r="K33" s="127">
        <f>K69</f>
        <v>0</v>
      </c>
      <c r="M33" s="32"/>
    </row>
    <row r="34" s="1" customFormat="1" ht="25.44" customHeight="1">
      <c r="B34" s="32"/>
      <c r="D34" s="130" t="s">
        <v>34</v>
      </c>
      <c r="K34" s="131">
        <f>ROUND(K30 + K33, 2)</f>
        <v>3099670.2000000002</v>
      </c>
      <c r="M34" s="32"/>
    </row>
    <row r="35" s="1" customFormat="1" ht="6.96" customHeight="1">
      <c r="B35" s="32"/>
      <c r="D35" s="63"/>
      <c r="E35" s="63"/>
      <c r="F35" s="63"/>
      <c r="G35" s="63"/>
      <c r="H35" s="63"/>
      <c r="I35" s="63"/>
      <c r="J35" s="63"/>
      <c r="K35" s="63"/>
      <c r="L35" s="63"/>
      <c r="M35" s="32"/>
    </row>
    <row r="36" s="1" customFormat="1" ht="14.4" customHeight="1">
      <c r="B36" s="32"/>
      <c r="F36" s="132" t="s">
        <v>36</v>
      </c>
      <c r="I36" s="132" t="s">
        <v>35</v>
      </c>
      <c r="K36" s="132" t="s">
        <v>37</v>
      </c>
      <c r="M36" s="32"/>
    </row>
    <row r="37" s="1" customFormat="1" ht="14.4" customHeight="1">
      <c r="B37" s="32"/>
      <c r="D37" s="120" t="s">
        <v>38</v>
      </c>
      <c r="E37" s="120" t="s">
        <v>39</v>
      </c>
      <c r="F37" s="128">
        <f>ROUND((SUM(BE69:BE70) + SUM(BE90:BE145)),  2)</f>
        <v>3099670.2000000002</v>
      </c>
      <c r="I37" s="133">
        <v>0.20999999999999999</v>
      </c>
      <c r="K37" s="128">
        <f>ROUND(((SUM(BE69:BE70) + SUM(BE90:BE145))*I37),  2)</f>
        <v>650930.73999999999</v>
      </c>
      <c r="M37" s="32"/>
    </row>
    <row r="38" s="1" customFormat="1" ht="14.4" customHeight="1">
      <c r="B38" s="32"/>
      <c r="E38" s="120" t="s">
        <v>40</v>
      </c>
      <c r="F38" s="128">
        <f>ROUND((SUM(BF69:BF70) + SUM(BF90:BF145)),  2)</f>
        <v>0</v>
      </c>
      <c r="I38" s="133">
        <v>0.14999999999999999</v>
      </c>
      <c r="K38" s="128">
        <f>ROUND(((SUM(BF69:BF70) + SUM(BF90:BF145))*I38),  2)</f>
        <v>0</v>
      </c>
      <c r="M38" s="32"/>
    </row>
    <row r="39" hidden="1" s="1" customFormat="1" ht="14.4" customHeight="1">
      <c r="B39" s="32"/>
      <c r="E39" s="120" t="s">
        <v>41</v>
      </c>
      <c r="F39" s="128">
        <f>ROUND((SUM(BG69:BG70) + SUM(BG90:BG145)),  2)</f>
        <v>0</v>
      </c>
      <c r="I39" s="133">
        <v>0.20999999999999999</v>
      </c>
      <c r="K39" s="128">
        <f>0</f>
        <v>0</v>
      </c>
      <c r="M39" s="32"/>
    </row>
    <row r="40" hidden="1" s="1" customFormat="1" ht="14.4" customHeight="1">
      <c r="B40" s="32"/>
      <c r="E40" s="120" t="s">
        <v>42</v>
      </c>
      <c r="F40" s="128">
        <f>ROUND((SUM(BH69:BH70) + SUM(BH90:BH145)),  2)</f>
        <v>0</v>
      </c>
      <c r="I40" s="133">
        <v>0.14999999999999999</v>
      </c>
      <c r="K40" s="128">
        <f>0</f>
        <v>0</v>
      </c>
      <c r="M40" s="32"/>
    </row>
    <row r="41" hidden="1" s="1" customFormat="1" ht="14.4" customHeight="1">
      <c r="B41" s="32"/>
      <c r="E41" s="120" t="s">
        <v>43</v>
      </c>
      <c r="F41" s="128">
        <f>ROUND((SUM(BI69:BI70) + SUM(BI90:BI145)),  2)</f>
        <v>0</v>
      </c>
      <c r="I41" s="133">
        <v>0</v>
      </c>
      <c r="K41" s="128">
        <f>0</f>
        <v>0</v>
      </c>
      <c r="M41" s="32"/>
    </row>
    <row r="42" s="1" customFormat="1" ht="6.96" customHeight="1">
      <c r="B42" s="32"/>
      <c r="M42" s="32"/>
    </row>
    <row r="43" s="1" customFormat="1" ht="25.44" customHeight="1">
      <c r="B43" s="32"/>
      <c r="C43" s="134"/>
      <c r="D43" s="135" t="s">
        <v>44</v>
      </c>
      <c r="E43" s="136"/>
      <c r="F43" s="136"/>
      <c r="G43" s="137" t="s">
        <v>45</v>
      </c>
      <c r="H43" s="138" t="s">
        <v>46</v>
      </c>
      <c r="I43" s="136"/>
      <c r="J43" s="136"/>
      <c r="K43" s="139">
        <f>SUM(K34:K41)</f>
        <v>3750600.9400000004</v>
      </c>
      <c r="L43" s="140"/>
      <c r="M43" s="32"/>
    </row>
    <row r="44" s="1" customFormat="1" ht="14.4" customHeight="1">
      <c r="B44" s="141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32"/>
    </row>
    <row r="48" s="1" customFormat="1" ht="6.96" customHeight="1">
      <c r="B48" s="143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32"/>
    </row>
    <row r="49" s="1" customFormat="1" ht="24.96" customHeight="1">
      <c r="B49" s="30"/>
      <c r="C49" s="17" t="s">
        <v>90</v>
      </c>
      <c r="D49" s="31"/>
      <c r="E49" s="31"/>
      <c r="F49" s="31"/>
      <c r="G49" s="31"/>
      <c r="H49" s="31"/>
      <c r="I49" s="31"/>
      <c r="J49" s="31"/>
      <c r="K49" s="31"/>
      <c r="L49" s="31"/>
      <c r="M49" s="32"/>
    </row>
    <row r="50" s="1" customFormat="1" ht="6.96" customHeight="1">
      <c r="B50" s="30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2"/>
    </row>
    <row r="51" s="1" customFormat="1" ht="12" customHeight="1">
      <c r="B51" s="30"/>
      <c r="C51" s="23" t="s">
        <v>15</v>
      </c>
      <c r="D51" s="31"/>
      <c r="E51" s="31"/>
      <c r="F51" s="31"/>
      <c r="G51" s="31"/>
      <c r="H51" s="31"/>
      <c r="I51" s="31"/>
      <c r="J51" s="31"/>
      <c r="K51" s="31"/>
      <c r="L51" s="31"/>
      <c r="M51" s="32"/>
    </row>
    <row r="52" s="1" customFormat="1" ht="16.5" customHeight="1">
      <c r="B52" s="30"/>
      <c r="C52" s="31"/>
      <c r="D52" s="31"/>
      <c r="E52" s="145" t="str">
        <f>E7</f>
        <v>Oprava TK v úseku Havlíčkův Brod - Rozsochatec</v>
      </c>
      <c r="F52" s="23"/>
      <c r="G52" s="23"/>
      <c r="H52" s="23"/>
      <c r="I52" s="31"/>
      <c r="J52" s="31"/>
      <c r="K52" s="31"/>
      <c r="L52" s="31"/>
      <c r="M52" s="32"/>
    </row>
    <row r="53" s="1" customFormat="1" ht="12" customHeight="1">
      <c r="B53" s="30"/>
      <c r="C53" s="23" t="s">
        <v>86</v>
      </c>
      <c r="D53" s="31"/>
      <c r="E53" s="31"/>
      <c r="F53" s="31"/>
      <c r="G53" s="31"/>
      <c r="H53" s="31"/>
      <c r="I53" s="31"/>
      <c r="J53" s="31"/>
      <c r="K53" s="31"/>
      <c r="L53" s="31"/>
      <c r="M53" s="32"/>
    </row>
    <row r="54" s="1" customFormat="1" ht="16.5" customHeight="1">
      <c r="B54" s="30"/>
      <c r="C54" s="31"/>
      <c r="D54" s="31"/>
      <c r="E54" s="56" t="str">
        <f>E9</f>
        <v>01 - dle sborníku</v>
      </c>
      <c r="F54" s="31"/>
      <c r="G54" s="31"/>
      <c r="H54" s="31"/>
      <c r="I54" s="31"/>
      <c r="J54" s="31"/>
      <c r="K54" s="31"/>
      <c r="L54" s="31"/>
      <c r="M54" s="32"/>
    </row>
    <row r="55" s="1" customFormat="1" ht="6.96" customHeight="1">
      <c r="B55" s="30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2"/>
    </row>
    <row r="56" s="1" customFormat="1" ht="12" customHeight="1">
      <c r="B56" s="30"/>
      <c r="C56" s="23" t="s">
        <v>19</v>
      </c>
      <c r="D56" s="31"/>
      <c r="E56" s="31"/>
      <c r="F56" s="20" t="str">
        <f>F12</f>
        <v xml:space="preserve"> </v>
      </c>
      <c r="G56" s="31"/>
      <c r="H56" s="31"/>
      <c r="I56" s="23" t="s">
        <v>21</v>
      </c>
      <c r="J56" s="59" t="str">
        <f>IF(J12="","",J12)</f>
        <v>19. 7. 2019</v>
      </c>
      <c r="K56" s="31"/>
      <c r="L56" s="31"/>
      <c r="M56" s="32"/>
    </row>
    <row r="57" s="1" customFormat="1" ht="6.96" customHeight="1"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2"/>
    </row>
    <row r="58" s="1" customFormat="1" ht="13.65" customHeight="1">
      <c r="B58" s="30"/>
      <c r="C58" s="23" t="s">
        <v>23</v>
      </c>
      <c r="D58" s="31"/>
      <c r="E58" s="31"/>
      <c r="F58" s="20" t="str">
        <f>E15</f>
        <v xml:space="preserve"> </v>
      </c>
      <c r="G58" s="31"/>
      <c r="H58" s="31"/>
      <c r="I58" s="23" t="s">
        <v>27</v>
      </c>
      <c r="J58" s="24" t="str">
        <f>E21</f>
        <v xml:space="preserve"> </v>
      </c>
      <c r="K58" s="31"/>
      <c r="L58" s="31"/>
      <c r="M58" s="32"/>
    </row>
    <row r="59" s="1" customFormat="1" ht="13.65" customHeight="1">
      <c r="B59" s="30"/>
      <c r="C59" s="23" t="s">
        <v>26</v>
      </c>
      <c r="D59" s="31"/>
      <c r="E59" s="31"/>
      <c r="F59" s="20" t="str">
        <f>IF(E18="","",E18)</f>
        <v xml:space="preserve"> </v>
      </c>
      <c r="G59" s="31"/>
      <c r="H59" s="31"/>
      <c r="I59" s="23" t="s">
        <v>28</v>
      </c>
      <c r="J59" s="24" t="str">
        <f>E24</f>
        <v xml:space="preserve"> </v>
      </c>
      <c r="K59" s="31"/>
      <c r="L59" s="31"/>
      <c r="M59" s="32"/>
    </row>
    <row r="60" s="1" customFormat="1" ht="10.32" customHeight="1">
      <c r="B60" s="30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2"/>
    </row>
    <row r="61" s="1" customFormat="1" ht="29.28" customHeight="1">
      <c r="B61" s="30"/>
      <c r="C61" s="146" t="s">
        <v>91</v>
      </c>
      <c r="D61" s="115"/>
      <c r="E61" s="115"/>
      <c r="F61" s="115"/>
      <c r="G61" s="115"/>
      <c r="H61" s="115"/>
      <c r="I61" s="147" t="s">
        <v>92</v>
      </c>
      <c r="J61" s="147" t="s">
        <v>93</v>
      </c>
      <c r="K61" s="147" t="s">
        <v>94</v>
      </c>
      <c r="L61" s="115"/>
      <c r="M61" s="32"/>
    </row>
    <row r="62" s="1" customFormat="1" ht="10.32" customHeight="1"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2"/>
    </row>
    <row r="63" s="1" customFormat="1" ht="22.8" customHeight="1">
      <c r="B63" s="30"/>
      <c r="C63" s="148" t="s">
        <v>95</v>
      </c>
      <c r="D63" s="31"/>
      <c r="E63" s="31"/>
      <c r="F63" s="31"/>
      <c r="G63" s="31"/>
      <c r="H63" s="31"/>
      <c r="I63" s="90">
        <f>Q90</f>
        <v>447206.20000000001</v>
      </c>
      <c r="J63" s="90">
        <f>R90</f>
        <v>2652464</v>
      </c>
      <c r="K63" s="90">
        <f>K90</f>
        <v>3099670.2000000002</v>
      </c>
      <c r="L63" s="31"/>
      <c r="M63" s="32"/>
      <c r="AU63" s="11" t="s">
        <v>96</v>
      </c>
    </row>
    <row r="64" s="7" customFormat="1" ht="24.96" customHeight="1">
      <c r="B64" s="149"/>
      <c r="C64" s="150"/>
      <c r="D64" s="151" t="s">
        <v>97</v>
      </c>
      <c r="E64" s="152"/>
      <c r="F64" s="152"/>
      <c r="G64" s="152"/>
      <c r="H64" s="152"/>
      <c r="I64" s="153">
        <f>Q91</f>
        <v>0</v>
      </c>
      <c r="J64" s="153">
        <f>R91</f>
        <v>1787856</v>
      </c>
      <c r="K64" s="153">
        <f>K91</f>
        <v>1787856</v>
      </c>
      <c r="L64" s="150"/>
      <c r="M64" s="154"/>
    </row>
    <row r="65" s="7" customFormat="1" ht="24.96" customHeight="1">
      <c r="B65" s="149"/>
      <c r="C65" s="150"/>
      <c r="D65" s="151" t="s">
        <v>98</v>
      </c>
      <c r="E65" s="152"/>
      <c r="F65" s="152"/>
      <c r="G65" s="152"/>
      <c r="H65" s="152"/>
      <c r="I65" s="153">
        <f>Q102</f>
        <v>447206.20000000001</v>
      </c>
      <c r="J65" s="153">
        <f>R102</f>
        <v>762808</v>
      </c>
      <c r="K65" s="153">
        <f>K102</f>
        <v>1210014.2000000002</v>
      </c>
      <c r="L65" s="150"/>
      <c r="M65" s="154"/>
    </row>
    <row r="66" s="7" customFormat="1" ht="24.96" customHeight="1">
      <c r="B66" s="149"/>
      <c r="C66" s="150"/>
      <c r="D66" s="151" t="s">
        <v>99</v>
      </c>
      <c r="E66" s="152"/>
      <c r="F66" s="152"/>
      <c r="G66" s="152"/>
      <c r="H66" s="152"/>
      <c r="I66" s="153">
        <f>Q137</f>
        <v>0</v>
      </c>
      <c r="J66" s="153">
        <f>R137</f>
        <v>101800</v>
      </c>
      <c r="K66" s="153">
        <f>K137</f>
        <v>101800</v>
      </c>
      <c r="L66" s="150"/>
      <c r="M66" s="154"/>
    </row>
    <row r="67" s="1" customFormat="1" ht="21.84" customHeight="1">
      <c r="B67" s="30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2"/>
    </row>
    <row r="68" s="1" customFormat="1" ht="6.96" customHeight="1"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2"/>
    </row>
    <row r="69" s="1" customFormat="1" ht="29.28" customHeight="1">
      <c r="B69" s="30"/>
      <c r="C69" s="148" t="s">
        <v>100</v>
      </c>
      <c r="D69" s="31"/>
      <c r="E69" s="31"/>
      <c r="F69" s="31"/>
      <c r="G69" s="31"/>
      <c r="H69" s="31"/>
      <c r="I69" s="31"/>
      <c r="J69" s="31"/>
      <c r="K69" s="155">
        <v>0</v>
      </c>
      <c r="L69" s="31"/>
      <c r="M69" s="32"/>
      <c r="O69" s="156" t="s">
        <v>38</v>
      </c>
    </row>
    <row r="70" s="1" customFormat="1" ht="18" customHeight="1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2"/>
    </row>
    <row r="71" s="1" customFormat="1" ht="29.28" customHeight="1">
      <c r="B71" s="30"/>
      <c r="C71" s="114" t="s">
        <v>84</v>
      </c>
      <c r="D71" s="115"/>
      <c r="E71" s="115"/>
      <c r="F71" s="115"/>
      <c r="G71" s="115"/>
      <c r="H71" s="115"/>
      <c r="I71" s="115"/>
      <c r="J71" s="115"/>
      <c r="K71" s="116">
        <f>ROUND(K63+K69,2)</f>
        <v>3099670.2000000002</v>
      </c>
      <c r="L71" s="115"/>
      <c r="M71" s="32"/>
    </row>
    <row r="72" s="1" customFormat="1" ht="6.96" customHeight="1"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32"/>
    </row>
    <row r="76" s="1" customFormat="1" ht="6.96" customHeight="1"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32"/>
    </row>
    <row r="77" s="1" customFormat="1" ht="24.96" customHeight="1">
      <c r="B77" s="30"/>
      <c r="C77" s="17" t="s">
        <v>101</v>
      </c>
      <c r="D77" s="31"/>
      <c r="E77" s="31"/>
      <c r="F77" s="31"/>
      <c r="G77" s="31"/>
      <c r="H77" s="31"/>
      <c r="I77" s="31"/>
      <c r="J77" s="31"/>
      <c r="K77" s="31"/>
      <c r="L77" s="31"/>
      <c r="M77" s="32"/>
    </row>
    <row r="78" s="1" customFormat="1" ht="6.96" customHeight="1"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2"/>
    </row>
    <row r="79" s="1" customFormat="1" ht="12" customHeight="1">
      <c r="B79" s="30"/>
      <c r="C79" s="23" t="s">
        <v>15</v>
      </c>
      <c r="D79" s="31"/>
      <c r="E79" s="31"/>
      <c r="F79" s="31"/>
      <c r="G79" s="31"/>
      <c r="H79" s="31"/>
      <c r="I79" s="31"/>
      <c r="J79" s="31"/>
      <c r="K79" s="31"/>
      <c r="L79" s="31"/>
      <c r="M79" s="32"/>
    </row>
    <row r="80" s="1" customFormat="1" ht="16.5" customHeight="1">
      <c r="B80" s="30"/>
      <c r="C80" s="31"/>
      <c r="D80" s="31"/>
      <c r="E80" s="145" t="str">
        <f>E7</f>
        <v>Oprava TK v úseku Havlíčkův Brod - Rozsochatec</v>
      </c>
      <c r="F80" s="23"/>
      <c r="G80" s="23"/>
      <c r="H80" s="23"/>
      <c r="I80" s="31"/>
      <c r="J80" s="31"/>
      <c r="K80" s="31"/>
      <c r="L80" s="31"/>
      <c r="M80" s="32"/>
    </row>
    <row r="81" s="1" customFormat="1" ht="12" customHeight="1">
      <c r="B81" s="30"/>
      <c r="C81" s="23" t="s">
        <v>86</v>
      </c>
      <c r="D81" s="31"/>
      <c r="E81" s="31"/>
      <c r="F81" s="31"/>
      <c r="G81" s="31"/>
      <c r="H81" s="31"/>
      <c r="I81" s="31"/>
      <c r="J81" s="31"/>
      <c r="K81" s="31"/>
      <c r="L81" s="31"/>
      <c r="M81" s="32"/>
    </row>
    <row r="82" s="1" customFormat="1" ht="16.5" customHeight="1">
      <c r="B82" s="30"/>
      <c r="C82" s="31"/>
      <c r="D82" s="31"/>
      <c r="E82" s="56" t="str">
        <f>E9</f>
        <v>01 - dle sborníku</v>
      </c>
      <c r="F82" s="31"/>
      <c r="G82" s="31"/>
      <c r="H82" s="31"/>
      <c r="I82" s="31"/>
      <c r="J82" s="31"/>
      <c r="K82" s="31"/>
      <c r="L82" s="31"/>
      <c r="M82" s="32"/>
    </row>
    <row r="83" s="1" customFormat="1" ht="6.96" customHeight="1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2"/>
    </row>
    <row r="84" s="1" customFormat="1" ht="12" customHeight="1">
      <c r="B84" s="30"/>
      <c r="C84" s="23" t="s">
        <v>19</v>
      </c>
      <c r="D84" s="31"/>
      <c r="E84" s="31"/>
      <c r="F84" s="20" t="str">
        <f>F12</f>
        <v xml:space="preserve"> </v>
      </c>
      <c r="G84" s="31"/>
      <c r="H84" s="31"/>
      <c r="I84" s="23" t="s">
        <v>21</v>
      </c>
      <c r="J84" s="59" t="str">
        <f>IF(J12="","",J12)</f>
        <v>19. 7. 2019</v>
      </c>
      <c r="K84" s="31"/>
      <c r="L84" s="31"/>
      <c r="M84" s="32"/>
    </row>
    <row r="85" s="1" customFormat="1" ht="6.96" customHeight="1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2"/>
    </row>
    <row r="86" s="1" customFormat="1" ht="13.65" customHeight="1">
      <c r="B86" s="30"/>
      <c r="C86" s="23" t="s">
        <v>23</v>
      </c>
      <c r="D86" s="31"/>
      <c r="E86" s="31"/>
      <c r="F86" s="20" t="str">
        <f>E15</f>
        <v xml:space="preserve"> </v>
      </c>
      <c r="G86" s="31"/>
      <c r="H86" s="31"/>
      <c r="I86" s="23" t="s">
        <v>27</v>
      </c>
      <c r="J86" s="24" t="str">
        <f>E21</f>
        <v xml:space="preserve"> </v>
      </c>
      <c r="K86" s="31"/>
      <c r="L86" s="31"/>
      <c r="M86" s="32"/>
    </row>
    <row r="87" s="1" customFormat="1" ht="13.65" customHeight="1">
      <c r="B87" s="30"/>
      <c r="C87" s="23" t="s">
        <v>26</v>
      </c>
      <c r="D87" s="31"/>
      <c r="E87" s="31"/>
      <c r="F87" s="20" t="str">
        <f>IF(E18="","",E18)</f>
        <v xml:space="preserve"> </v>
      </c>
      <c r="G87" s="31"/>
      <c r="H87" s="31"/>
      <c r="I87" s="23" t="s">
        <v>28</v>
      </c>
      <c r="J87" s="24" t="str">
        <f>E24</f>
        <v xml:space="preserve"> </v>
      </c>
      <c r="K87" s="31"/>
      <c r="L87" s="31"/>
      <c r="M87" s="32"/>
    </row>
    <row r="88" s="1" customFormat="1" ht="10.32" customHeight="1"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2"/>
    </row>
    <row r="89" s="8" customFormat="1" ht="29.28" customHeight="1">
      <c r="B89" s="157"/>
      <c r="C89" s="158" t="s">
        <v>102</v>
      </c>
      <c r="D89" s="159" t="s">
        <v>53</v>
      </c>
      <c r="E89" s="159" t="s">
        <v>49</v>
      </c>
      <c r="F89" s="159" t="s">
        <v>50</v>
      </c>
      <c r="G89" s="159" t="s">
        <v>103</v>
      </c>
      <c r="H89" s="159" t="s">
        <v>104</v>
      </c>
      <c r="I89" s="159" t="s">
        <v>105</v>
      </c>
      <c r="J89" s="159" t="s">
        <v>106</v>
      </c>
      <c r="K89" s="159" t="s">
        <v>94</v>
      </c>
      <c r="L89" s="160" t="s">
        <v>107</v>
      </c>
      <c r="M89" s="161"/>
      <c r="N89" s="80" t="s">
        <v>1</v>
      </c>
      <c r="O89" s="81" t="s">
        <v>38</v>
      </c>
      <c r="P89" s="81" t="s">
        <v>108</v>
      </c>
      <c r="Q89" s="81" t="s">
        <v>109</v>
      </c>
      <c r="R89" s="81" t="s">
        <v>110</v>
      </c>
      <c r="S89" s="81" t="s">
        <v>111</v>
      </c>
      <c r="T89" s="81" t="s">
        <v>112</v>
      </c>
      <c r="U89" s="81" t="s">
        <v>113</v>
      </c>
      <c r="V89" s="81" t="s">
        <v>114</v>
      </c>
      <c r="W89" s="81" t="s">
        <v>115</v>
      </c>
      <c r="X89" s="81" t="s">
        <v>116</v>
      </c>
      <c r="Y89" s="82" t="s">
        <v>117</v>
      </c>
    </row>
    <row r="90" s="1" customFormat="1" ht="22.8" customHeight="1">
      <c r="B90" s="30"/>
      <c r="C90" s="87" t="s">
        <v>118</v>
      </c>
      <c r="D90" s="31"/>
      <c r="E90" s="31"/>
      <c r="F90" s="31"/>
      <c r="G90" s="31"/>
      <c r="H90" s="31"/>
      <c r="I90" s="31"/>
      <c r="J90" s="31"/>
      <c r="K90" s="162">
        <f>BK90</f>
        <v>3099670.2000000002</v>
      </c>
      <c r="L90" s="31"/>
      <c r="M90" s="32"/>
      <c r="N90" s="83"/>
      <c r="O90" s="84"/>
      <c r="P90" s="84"/>
      <c r="Q90" s="163">
        <f>Q91+Q102+Q137</f>
        <v>447206.20000000001</v>
      </c>
      <c r="R90" s="163">
        <f>R91+R102+R137</f>
        <v>2652464</v>
      </c>
      <c r="S90" s="84"/>
      <c r="T90" s="164">
        <f>T91+T102+T137</f>
        <v>0</v>
      </c>
      <c r="U90" s="84"/>
      <c r="V90" s="164">
        <f>V91+V102+V137</f>
        <v>0</v>
      </c>
      <c r="W90" s="84"/>
      <c r="X90" s="164">
        <f>X91+X102+X137</f>
        <v>0</v>
      </c>
      <c r="Y90" s="85"/>
      <c r="AT90" s="11" t="s">
        <v>69</v>
      </c>
      <c r="AU90" s="11" t="s">
        <v>96</v>
      </c>
      <c r="BK90" s="165">
        <f>BK91+BK102+BK137</f>
        <v>3099670.2000000002</v>
      </c>
    </row>
    <row r="91" s="9" customFormat="1" ht="25.92" customHeight="1">
      <c r="B91" s="166"/>
      <c r="C91" s="167"/>
      <c r="D91" s="168" t="s">
        <v>69</v>
      </c>
      <c r="E91" s="169" t="s">
        <v>75</v>
      </c>
      <c r="F91" s="169" t="s">
        <v>119</v>
      </c>
      <c r="G91" s="167"/>
      <c r="H91" s="167"/>
      <c r="I91" s="167"/>
      <c r="J91" s="167"/>
      <c r="K91" s="170">
        <f>BK91</f>
        <v>1787856</v>
      </c>
      <c r="L91" s="167"/>
      <c r="M91" s="171"/>
      <c r="N91" s="172"/>
      <c r="O91" s="173"/>
      <c r="P91" s="173"/>
      <c r="Q91" s="174">
        <f>SUM(Q92:Q101)</f>
        <v>0</v>
      </c>
      <c r="R91" s="174">
        <f>SUM(R92:R101)</f>
        <v>1787856</v>
      </c>
      <c r="S91" s="173"/>
      <c r="T91" s="175">
        <f>SUM(T92:T101)</f>
        <v>0</v>
      </c>
      <c r="U91" s="173"/>
      <c r="V91" s="175">
        <f>SUM(V92:V101)</f>
        <v>0</v>
      </c>
      <c r="W91" s="173"/>
      <c r="X91" s="175">
        <f>SUM(X92:X101)</f>
        <v>0</v>
      </c>
      <c r="Y91" s="176"/>
      <c r="AR91" s="177" t="s">
        <v>78</v>
      </c>
      <c r="AT91" s="178" t="s">
        <v>69</v>
      </c>
      <c r="AU91" s="178" t="s">
        <v>70</v>
      </c>
      <c r="AY91" s="177" t="s">
        <v>120</v>
      </c>
      <c r="BK91" s="179">
        <f>SUM(BK92:BK101)</f>
        <v>1787856</v>
      </c>
    </row>
    <row r="92" s="1" customFormat="1" ht="16.5" customHeight="1">
      <c r="B92" s="30"/>
      <c r="C92" s="180" t="s">
        <v>78</v>
      </c>
      <c r="D92" s="180" t="s">
        <v>121</v>
      </c>
      <c r="E92" s="181" t="s">
        <v>122</v>
      </c>
      <c r="F92" s="182" t="s">
        <v>123</v>
      </c>
      <c r="G92" s="183" t="s">
        <v>124</v>
      </c>
      <c r="H92" s="184">
        <v>20</v>
      </c>
      <c r="I92" s="185">
        <v>0</v>
      </c>
      <c r="J92" s="185">
        <v>48.700000000000003</v>
      </c>
      <c r="K92" s="185">
        <f>ROUND(P92*H92,2)</f>
        <v>974</v>
      </c>
      <c r="L92" s="182" t="s">
        <v>1</v>
      </c>
      <c r="M92" s="32"/>
      <c r="N92" s="69" t="s">
        <v>1</v>
      </c>
      <c r="O92" s="186" t="s">
        <v>39</v>
      </c>
      <c r="P92" s="187">
        <f>I92+J92</f>
        <v>48.700000000000003</v>
      </c>
      <c r="Q92" s="187">
        <f>ROUND(I92*H92,2)</f>
        <v>0</v>
      </c>
      <c r="R92" s="187">
        <f>ROUND(J92*H92,2)</f>
        <v>974</v>
      </c>
      <c r="S92" s="188">
        <v>0</v>
      </c>
      <c r="T92" s="188">
        <f>S92*H92</f>
        <v>0</v>
      </c>
      <c r="U92" s="188">
        <v>0</v>
      </c>
      <c r="V92" s="188">
        <f>U92*H92</f>
        <v>0</v>
      </c>
      <c r="W92" s="188">
        <v>0</v>
      </c>
      <c r="X92" s="188">
        <f>W92*H92</f>
        <v>0</v>
      </c>
      <c r="Y92" s="189" t="s">
        <v>1</v>
      </c>
      <c r="AR92" s="11" t="s">
        <v>125</v>
      </c>
      <c r="AT92" s="11" t="s">
        <v>121</v>
      </c>
      <c r="AU92" s="11" t="s">
        <v>78</v>
      </c>
      <c r="AY92" s="11" t="s">
        <v>120</v>
      </c>
      <c r="BE92" s="190">
        <f>IF(O92="základní",K92,0)</f>
        <v>974</v>
      </c>
      <c r="BF92" s="190">
        <f>IF(O92="snížená",K92,0)</f>
        <v>0</v>
      </c>
      <c r="BG92" s="190">
        <f>IF(O92="zákl. přenesená",K92,0)</f>
        <v>0</v>
      </c>
      <c r="BH92" s="190">
        <f>IF(O92="sníž. přenesená",K92,0)</f>
        <v>0</v>
      </c>
      <c r="BI92" s="190">
        <f>IF(O92="nulová",K92,0)</f>
        <v>0</v>
      </c>
      <c r="BJ92" s="11" t="s">
        <v>78</v>
      </c>
      <c r="BK92" s="190">
        <f>ROUND(P92*H92,2)</f>
        <v>974</v>
      </c>
      <c r="BL92" s="11" t="s">
        <v>125</v>
      </c>
      <c r="BM92" s="11" t="s">
        <v>80</v>
      </c>
    </row>
    <row r="93" s="1" customFormat="1">
      <c r="B93" s="30"/>
      <c r="C93" s="31"/>
      <c r="D93" s="191" t="s">
        <v>126</v>
      </c>
      <c r="E93" s="31"/>
      <c r="F93" s="192" t="s">
        <v>123</v>
      </c>
      <c r="G93" s="31"/>
      <c r="H93" s="31"/>
      <c r="I93" s="31"/>
      <c r="J93" s="31"/>
      <c r="K93" s="31"/>
      <c r="L93" s="31"/>
      <c r="M93" s="32"/>
      <c r="N93" s="193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2"/>
      <c r="AT93" s="11" t="s">
        <v>126</v>
      </c>
      <c r="AU93" s="11" t="s">
        <v>78</v>
      </c>
    </row>
    <row r="94" s="1" customFormat="1" ht="16.5" customHeight="1">
      <c r="B94" s="30"/>
      <c r="C94" s="180" t="s">
        <v>80</v>
      </c>
      <c r="D94" s="180" t="s">
        <v>121</v>
      </c>
      <c r="E94" s="181" t="s">
        <v>127</v>
      </c>
      <c r="F94" s="182" t="s">
        <v>128</v>
      </c>
      <c r="G94" s="183" t="s">
        <v>129</v>
      </c>
      <c r="H94" s="184">
        <v>3900</v>
      </c>
      <c r="I94" s="185">
        <v>0</v>
      </c>
      <c r="J94" s="185">
        <v>342</v>
      </c>
      <c r="K94" s="185">
        <f>ROUND(P94*H94,2)</f>
        <v>1333800</v>
      </c>
      <c r="L94" s="182" t="s">
        <v>1</v>
      </c>
      <c r="M94" s="32"/>
      <c r="N94" s="69" t="s">
        <v>1</v>
      </c>
      <c r="O94" s="186" t="s">
        <v>39</v>
      </c>
      <c r="P94" s="187">
        <f>I94+J94</f>
        <v>342</v>
      </c>
      <c r="Q94" s="187">
        <f>ROUND(I94*H94,2)</f>
        <v>0</v>
      </c>
      <c r="R94" s="187">
        <f>ROUND(J94*H94,2)</f>
        <v>1333800</v>
      </c>
      <c r="S94" s="188">
        <v>0</v>
      </c>
      <c r="T94" s="188">
        <f>S94*H94</f>
        <v>0</v>
      </c>
      <c r="U94" s="188">
        <v>0</v>
      </c>
      <c r="V94" s="188">
        <f>U94*H94</f>
        <v>0</v>
      </c>
      <c r="W94" s="188">
        <v>0</v>
      </c>
      <c r="X94" s="188">
        <f>W94*H94</f>
        <v>0</v>
      </c>
      <c r="Y94" s="189" t="s">
        <v>1</v>
      </c>
      <c r="AR94" s="11" t="s">
        <v>125</v>
      </c>
      <c r="AT94" s="11" t="s">
        <v>121</v>
      </c>
      <c r="AU94" s="11" t="s">
        <v>78</v>
      </c>
      <c r="AY94" s="11" t="s">
        <v>120</v>
      </c>
      <c r="BE94" s="190">
        <f>IF(O94="základní",K94,0)</f>
        <v>1333800</v>
      </c>
      <c r="BF94" s="190">
        <f>IF(O94="snížená",K94,0)</f>
        <v>0</v>
      </c>
      <c r="BG94" s="190">
        <f>IF(O94="zákl. přenesená",K94,0)</f>
        <v>0</v>
      </c>
      <c r="BH94" s="190">
        <f>IF(O94="sníž. přenesená",K94,0)</f>
        <v>0</v>
      </c>
      <c r="BI94" s="190">
        <f>IF(O94="nulová",K94,0)</f>
        <v>0</v>
      </c>
      <c r="BJ94" s="11" t="s">
        <v>78</v>
      </c>
      <c r="BK94" s="190">
        <f>ROUND(P94*H94,2)</f>
        <v>1333800</v>
      </c>
      <c r="BL94" s="11" t="s">
        <v>125</v>
      </c>
      <c r="BM94" s="11" t="s">
        <v>125</v>
      </c>
    </row>
    <row r="95" s="1" customFormat="1">
      <c r="B95" s="30"/>
      <c r="C95" s="31"/>
      <c r="D95" s="191" t="s">
        <v>126</v>
      </c>
      <c r="E95" s="31"/>
      <c r="F95" s="192" t="s">
        <v>128</v>
      </c>
      <c r="G95" s="31"/>
      <c r="H95" s="31"/>
      <c r="I95" s="31"/>
      <c r="J95" s="31"/>
      <c r="K95" s="31"/>
      <c r="L95" s="31"/>
      <c r="M95" s="32"/>
      <c r="N95" s="193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2"/>
      <c r="AT95" s="11" t="s">
        <v>126</v>
      </c>
      <c r="AU95" s="11" t="s">
        <v>78</v>
      </c>
    </row>
    <row r="96" s="1" customFormat="1" ht="16.5" customHeight="1">
      <c r="B96" s="30"/>
      <c r="C96" s="180" t="s">
        <v>130</v>
      </c>
      <c r="D96" s="180" t="s">
        <v>121</v>
      </c>
      <c r="E96" s="181" t="s">
        <v>131</v>
      </c>
      <c r="F96" s="182" t="s">
        <v>132</v>
      </c>
      <c r="G96" s="183" t="s">
        <v>129</v>
      </c>
      <c r="H96" s="184">
        <v>3900</v>
      </c>
      <c r="I96" s="185">
        <v>0</v>
      </c>
      <c r="J96" s="185">
        <v>114</v>
      </c>
      <c r="K96" s="185">
        <f>ROUND(P96*H96,2)</f>
        <v>444600</v>
      </c>
      <c r="L96" s="182" t="s">
        <v>1</v>
      </c>
      <c r="M96" s="32"/>
      <c r="N96" s="69" t="s">
        <v>1</v>
      </c>
      <c r="O96" s="186" t="s">
        <v>39</v>
      </c>
      <c r="P96" s="187">
        <f>I96+J96</f>
        <v>114</v>
      </c>
      <c r="Q96" s="187">
        <f>ROUND(I96*H96,2)</f>
        <v>0</v>
      </c>
      <c r="R96" s="187">
        <f>ROUND(J96*H96,2)</f>
        <v>444600</v>
      </c>
      <c r="S96" s="188">
        <v>0</v>
      </c>
      <c r="T96" s="188">
        <f>S96*H96</f>
        <v>0</v>
      </c>
      <c r="U96" s="188">
        <v>0</v>
      </c>
      <c r="V96" s="188">
        <f>U96*H96</f>
        <v>0</v>
      </c>
      <c r="W96" s="188">
        <v>0</v>
      </c>
      <c r="X96" s="188">
        <f>W96*H96</f>
        <v>0</v>
      </c>
      <c r="Y96" s="189" t="s">
        <v>1</v>
      </c>
      <c r="AR96" s="11" t="s">
        <v>125</v>
      </c>
      <c r="AT96" s="11" t="s">
        <v>121</v>
      </c>
      <c r="AU96" s="11" t="s">
        <v>78</v>
      </c>
      <c r="AY96" s="11" t="s">
        <v>120</v>
      </c>
      <c r="BE96" s="190">
        <f>IF(O96="základní",K96,0)</f>
        <v>444600</v>
      </c>
      <c r="BF96" s="190">
        <f>IF(O96="snížená",K96,0)</f>
        <v>0</v>
      </c>
      <c r="BG96" s="190">
        <f>IF(O96="zákl. přenesená",K96,0)</f>
        <v>0</v>
      </c>
      <c r="BH96" s="190">
        <f>IF(O96="sníž. přenesená",K96,0)</f>
        <v>0</v>
      </c>
      <c r="BI96" s="190">
        <f>IF(O96="nulová",K96,0)</f>
        <v>0</v>
      </c>
      <c r="BJ96" s="11" t="s">
        <v>78</v>
      </c>
      <c r="BK96" s="190">
        <f>ROUND(P96*H96,2)</f>
        <v>444600</v>
      </c>
      <c r="BL96" s="11" t="s">
        <v>125</v>
      </c>
      <c r="BM96" s="11" t="s">
        <v>133</v>
      </c>
    </row>
    <row r="97" s="1" customFormat="1">
      <c r="B97" s="30"/>
      <c r="C97" s="31"/>
      <c r="D97" s="191" t="s">
        <v>126</v>
      </c>
      <c r="E97" s="31"/>
      <c r="F97" s="192" t="s">
        <v>132</v>
      </c>
      <c r="G97" s="31"/>
      <c r="H97" s="31"/>
      <c r="I97" s="31"/>
      <c r="J97" s="31"/>
      <c r="K97" s="31"/>
      <c r="L97" s="31"/>
      <c r="M97" s="32"/>
      <c r="N97" s="193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2"/>
      <c r="AT97" s="11" t="s">
        <v>126</v>
      </c>
      <c r="AU97" s="11" t="s">
        <v>78</v>
      </c>
    </row>
    <row r="98" s="1" customFormat="1" ht="16.5" customHeight="1">
      <c r="B98" s="30"/>
      <c r="C98" s="180" t="s">
        <v>125</v>
      </c>
      <c r="D98" s="180" t="s">
        <v>121</v>
      </c>
      <c r="E98" s="181" t="s">
        <v>134</v>
      </c>
      <c r="F98" s="182" t="s">
        <v>135</v>
      </c>
      <c r="G98" s="183" t="s">
        <v>136</v>
      </c>
      <c r="H98" s="184">
        <v>4</v>
      </c>
      <c r="I98" s="185">
        <v>0</v>
      </c>
      <c r="J98" s="185">
        <v>1640</v>
      </c>
      <c r="K98" s="185">
        <f>ROUND(P98*H98,2)</f>
        <v>6560</v>
      </c>
      <c r="L98" s="182" t="s">
        <v>1</v>
      </c>
      <c r="M98" s="32"/>
      <c r="N98" s="69" t="s">
        <v>1</v>
      </c>
      <c r="O98" s="186" t="s">
        <v>39</v>
      </c>
      <c r="P98" s="187">
        <f>I98+J98</f>
        <v>1640</v>
      </c>
      <c r="Q98" s="187">
        <f>ROUND(I98*H98,2)</f>
        <v>0</v>
      </c>
      <c r="R98" s="187">
        <f>ROUND(J98*H98,2)</f>
        <v>6560</v>
      </c>
      <c r="S98" s="188">
        <v>0</v>
      </c>
      <c r="T98" s="188">
        <f>S98*H98</f>
        <v>0</v>
      </c>
      <c r="U98" s="188">
        <v>0</v>
      </c>
      <c r="V98" s="188">
        <f>U98*H98</f>
        <v>0</v>
      </c>
      <c r="W98" s="188">
        <v>0</v>
      </c>
      <c r="X98" s="188">
        <f>W98*H98</f>
        <v>0</v>
      </c>
      <c r="Y98" s="189" t="s">
        <v>1</v>
      </c>
      <c r="AR98" s="11" t="s">
        <v>125</v>
      </c>
      <c r="AT98" s="11" t="s">
        <v>121</v>
      </c>
      <c r="AU98" s="11" t="s">
        <v>78</v>
      </c>
      <c r="AY98" s="11" t="s">
        <v>120</v>
      </c>
      <c r="BE98" s="190">
        <f>IF(O98="základní",K98,0)</f>
        <v>6560</v>
      </c>
      <c r="BF98" s="190">
        <f>IF(O98="snížená",K98,0)</f>
        <v>0</v>
      </c>
      <c r="BG98" s="190">
        <f>IF(O98="zákl. přenesená",K98,0)</f>
        <v>0</v>
      </c>
      <c r="BH98" s="190">
        <f>IF(O98="sníž. přenesená",K98,0)</f>
        <v>0</v>
      </c>
      <c r="BI98" s="190">
        <f>IF(O98="nulová",K98,0)</f>
        <v>0</v>
      </c>
      <c r="BJ98" s="11" t="s">
        <v>78</v>
      </c>
      <c r="BK98" s="190">
        <f>ROUND(P98*H98,2)</f>
        <v>6560</v>
      </c>
      <c r="BL98" s="11" t="s">
        <v>125</v>
      </c>
      <c r="BM98" s="11" t="s">
        <v>137</v>
      </c>
    </row>
    <row r="99" s="1" customFormat="1">
      <c r="B99" s="30"/>
      <c r="C99" s="31"/>
      <c r="D99" s="191" t="s">
        <v>126</v>
      </c>
      <c r="E99" s="31"/>
      <c r="F99" s="192" t="s">
        <v>135</v>
      </c>
      <c r="G99" s="31"/>
      <c r="H99" s="31"/>
      <c r="I99" s="31"/>
      <c r="J99" s="31"/>
      <c r="K99" s="31"/>
      <c r="L99" s="31"/>
      <c r="M99" s="32"/>
      <c r="N99" s="193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2"/>
      <c r="AT99" s="11" t="s">
        <v>126</v>
      </c>
      <c r="AU99" s="11" t="s">
        <v>78</v>
      </c>
    </row>
    <row r="100" s="1" customFormat="1" ht="16.5" customHeight="1">
      <c r="B100" s="30"/>
      <c r="C100" s="180" t="s">
        <v>138</v>
      </c>
      <c r="D100" s="180" t="s">
        <v>121</v>
      </c>
      <c r="E100" s="181" t="s">
        <v>139</v>
      </c>
      <c r="F100" s="182" t="s">
        <v>140</v>
      </c>
      <c r="G100" s="183" t="s">
        <v>124</v>
      </c>
      <c r="H100" s="184">
        <v>20</v>
      </c>
      <c r="I100" s="185">
        <v>0</v>
      </c>
      <c r="J100" s="185">
        <v>96.099999999999994</v>
      </c>
      <c r="K100" s="185">
        <f>ROUND(P100*H100,2)</f>
        <v>1922</v>
      </c>
      <c r="L100" s="182" t="s">
        <v>1</v>
      </c>
      <c r="M100" s="32"/>
      <c r="N100" s="69" t="s">
        <v>1</v>
      </c>
      <c r="O100" s="186" t="s">
        <v>39</v>
      </c>
      <c r="P100" s="187">
        <f>I100+J100</f>
        <v>96.099999999999994</v>
      </c>
      <c r="Q100" s="187">
        <f>ROUND(I100*H100,2)</f>
        <v>0</v>
      </c>
      <c r="R100" s="187">
        <f>ROUND(J100*H100,2)</f>
        <v>1922</v>
      </c>
      <c r="S100" s="188">
        <v>0</v>
      </c>
      <c r="T100" s="188">
        <f>S100*H100</f>
        <v>0</v>
      </c>
      <c r="U100" s="188">
        <v>0</v>
      </c>
      <c r="V100" s="188">
        <f>U100*H100</f>
        <v>0</v>
      </c>
      <c r="W100" s="188">
        <v>0</v>
      </c>
      <c r="X100" s="188">
        <f>W100*H100</f>
        <v>0</v>
      </c>
      <c r="Y100" s="189" t="s">
        <v>1</v>
      </c>
      <c r="AR100" s="11" t="s">
        <v>125</v>
      </c>
      <c r="AT100" s="11" t="s">
        <v>121</v>
      </c>
      <c r="AU100" s="11" t="s">
        <v>78</v>
      </c>
      <c r="AY100" s="11" t="s">
        <v>120</v>
      </c>
      <c r="BE100" s="190">
        <f>IF(O100="základní",K100,0)</f>
        <v>1922</v>
      </c>
      <c r="BF100" s="190">
        <f>IF(O100="snížená",K100,0)</f>
        <v>0</v>
      </c>
      <c r="BG100" s="190">
        <f>IF(O100="zákl. přenesená",K100,0)</f>
        <v>0</v>
      </c>
      <c r="BH100" s="190">
        <f>IF(O100="sníž. přenesená",K100,0)</f>
        <v>0</v>
      </c>
      <c r="BI100" s="190">
        <f>IF(O100="nulová",K100,0)</f>
        <v>0</v>
      </c>
      <c r="BJ100" s="11" t="s">
        <v>78</v>
      </c>
      <c r="BK100" s="190">
        <f>ROUND(P100*H100,2)</f>
        <v>1922</v>
      </c>
      <c r="BL100" s="11" t="s">
        <v>125</v>
      </c>
      <c r="BM100" s="11" t="s">
        <v>141</v>
      </c>
    </row>
    <row r="101" s="1" customFormat="1">
      <c r="B101" s="30"/>
      <c r="C101" s="31"/>
      <c r="D101" s="191" t="s">
        <v>126</v>
      </c>
      <c r="E101" s="31"/>
      <c r="F101" s="192" t="s">
        <v>140</v>
      </c>
      <c r="G101" s="31"/>
      <c r="H101" s="31"/>
      <c r="I101" s="31"/>
      <c r="J101" s="31"/>
      <c r="K101" s="31"/>
      <c r="L101" s="31"/>
      <c r="M101" s="32"/>
      <c r="N101" s="193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2"/>
      <c r="AT101" s="11" t="s">
        <v>126</v>
      </c>
      <c r="AU101" s="11" t="s">
        <v>78</v>
      </c>
    </row>
    <row r="102" s="9" customFormat="1" ht="25.92" customHeight="1">
      <c r="B102" s="166"/>
      <c r="C102" s="167"/>
      <c r="D102" s="168" t="s">
        <v>69</v>
      </c>
      <c r="E102" s="169" t="s">
        <v>142</v>
      </c>
      <c r="F102" s="169" t="s">
        <v>143</v>
      </c>
      <c r="G102" s="167"/>
      <c r="H102" s="167"/>
      <c r="I102" s="167"/>
      <c r="J102" s="167"/>
      <c r="K102" s="170">
        <f>BK102</f>
        <v>1210014.2000000002</v>
      </c>
      <c r="L102" s="167"/>
      <c r="M102" s="171"/>
      <c r="N102" s="172"/>
      <c r="O102" s="173"/>
      <c r="P102" s="173"/>
      <c r="Q102" s="174">
        <f>SUM(Q103:Q136)</f>
        <v>447206.20000000001</v>
      </c>
      <c r="R102" s="174">
        <f>SUM(R103:R136)</f>
        <v>762808</v>
      </c>
      <c r="S102" s="173"/>
      <c r="T102" s="175">
        <f>SUM(T103:T136)</f>
        <v>0</v>
      </c>
      <c r="U102" s="173"/>
      <c r="V102" s="175">
        <f>SUM(V103:V136)</f>
        <v>0</v>
      </c>
      <c r="W102" s="173"/>
      <c r="X102" s="175">
        <f>SUM(X103:X136)</f>
        <v>0</v>
      </c>
      <c r="Y102" s="176"/>
      <c r="AR102" s="177" t="s">
        <v>125</v>
      </c>
      <c r="AT102" s="178" t="s">
        <v>69</v>
      </c>
      <c r="AU102" s="178" t="s">
        <v>70</v>
      </c>
      <c r="AY102" s="177" t="s">
        <v>120</v>
      </c>
      <c r="BK102" s="179">
        <f>SUM(BK103:BK136)</f>
        <v>1210014.2000000002</v>
      </c>
    </row>
    <row r="103" s="1" customFormat="1" ht="16.5" customHeight="1">
      <c r="B103" s="30"/>
      <c r="C103" s="194" t="s">
        <v>133</v>
      </c>
      <c r="D103" s="194" t="s">
        <v>144</v>
      </c>
      <c r="E103" s="195" t="s">
        <v>145</v>
      </c>
      <c r="F103" s="196" t="s">
        <v>146</v>
      </c>
      <c r="G103" s="197" t="s">
        <v>129</v>
      </c>
      <c r="H103" s="198">
        <v>8000</v>
      </c>
      <c r="I103" s="199">
        <v>0</v>
      </c>
      <c r="J103" s="200"/>
      <c r="K103" s="199">
        <f>ROUND(P103*H103,2)</f>
        <v>0</v>
      </c>
      <c r="L103" s="196" t="s">
        <v>1</v>
      </c>
      <c r="M103" s="201"/>
      <c r="N103" s="202" t="s">
        <v>1</v>
      </c>
      <c r="O103" s="186" t="s">
        <v>39</v>
      </c>
      <c r="P103" s="187">
        <f>I103+J103</f>
        <v>0</v>
      </c>
      <c r="Q103" s="187">
        <f>ROUND(I103*H103,2)</f>
        <v>0</v>
      </c>
      <c r="R103" s="187">
        <f>ROUND(J103*H103,2)</f>
        <v>0</v>
      </c>
      <c r="S103" s="188">
        <v>0</v>
      </c>
      <c r="T103" s="188">
        <f>S103*H103</f>
        <v>0</v>
      </c>
      <c r="U103" s="188">
        <v>0</v>
      </c>
      <c r="V103" s="188">
        <f>U103*H103</f>
        <v>0</v>
      </c>
      <c r="W103" s="188">
        <v>0</v>
      </c>
      <c r="X103" s="188">
        <f>W103*H103</f>
        <v>0</v>
      </c>
      <c r="Y103" s="189" t="s">
        <v>1</v>
      </c>
      <c r="AR103" s="11" t="s">
        <v>147</v>
      </c>
      <c r="AT103" s="11" t="s">
        <v>144</v>
      </c>
      <c r="AU103" s="11" t="s">
        <v>78</v>
      </c>
      <c r="AY103" s="11" t="s">
        <v>120</v>
      </c>
      <c r="BE103" s="190">
        <f>IF(O103="základní",K103,0)</f>
        <v>0</v>
      </c>
      <c r="BF103" s="190">
        <f>IF(O103="snížená",K103,0)</f>
        <v>0</v>
      </c>
      <c r="BG103" s="190">
        <f>IF(O103="zákl. přenesená",K103,0)</f>
        <v>0</v>
      </c>
      <c r="BH103" s="190">
        <f>IF(O103="sníž. přenesená",K103,0)</f>
        <v>0</v>
      </c>
      <c r="BI103" s="190">
        <f>IF(O103="nulová",K103,0)</f>
        <v>0</v>
      </c>
      <c r="BJ103" s="11" t="s">
        <v>78</v>
      </c>
      <c r="BK103" s="190">
        <f>ROUND(P103*H103,2)</f>
        <v>0</v>
      </c>
      <c r="BL103" s="11" t="s">
        <v>147</v>
      </c>
      <c r="BM103" s="11" t="s">
        <v>148</v>
      </c>
    </row>
    <row r="104" s="1" customFormat="1">
      <c r="B104" s="30"/>
      <c r="C104" s="31"/>
      <c r="D104" s="191" t="s">
        <v>126</v>
      </c>
      <c r="E104" s="31"/>
      <c r="F104" s="192" t="s">
        <v>146</v>
      </c>
      <c r="G104" s="31"/>
      <c r="H104" s="31"/>
      <c r="I104" s="31"/>
      <c r="J104" s="31"/>
      <c r="K104" s="31"/>
      <c r="L104" s="31"/>
      <c r="M104" s="32"/>
      <c r="N104" s="193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2"/>
      <c r="AT104" s="11" t="s">
        <v>126</v>
      </c>
      <c r="AU104" s="11" t="s">
        <v>78</v>
      </c>
    </row>
    <row r="105" s="1" customFormat="1" ht="16.5" customHeight="1">
      <c r="B105" s="30"/>
      <c r="C105" s="180" t="s">
        <v>149</v>
      </c>
      <c r="D105" s="180" t="s">
        <v>121</v>
      </c>
      <c r="E105" s="181" t="s">
        <v>150</v>
      </c>
      <c r="F105" s="182" t="s">
        <v>151</v>
      </c>
      <c r="G105" s="183" t="s">
        <v>129</v>
      </c>
      <c r="H105" s="184">
        <v>8000</v>
      </c>
      <c r="I105" s="185">
        <v>0</v>
      </c>
      <c r="J105" s="185">
        <v>56.299999999999997</v>
      </c>
      <c r="K105" s="185">
        <f>ROUND(P105*H105,2)</f>
        <v>450400</v>
      </c>
      <c r="L105" s="182" t="s">
        <v>1</v>
      </c>
      <c r="M105" s="32"/>
      <c r="N105" s="69" t="s">
        <v>1</v>
      </c>
      <c r="O105" s="186" t="s">
        <v>39</v>
      </c>
      <c r="P105" s="187">
        <f>I105+J105</f>
        <v>56.299999999999997</v>
      </c>
      <c r="Q105" s="187">
        <f>ROUND(I105*H105,2)</f>
        <v>0</v>
      </c>
      <c r="R105" s="187">
        <f>ROUND(J105*H105,2)</f>
        <v>450400</v>
      </c>
      <c r="S105" s="188">
        <v>0</v>
      </c>
      <c r="T105" s="188">
        <f>S105*H105</f>
        <v>0</v>
      </c>
      <c r="U105" s="188">
        <v>0</v>
      </c>
      <c r="V105" s="188">
        <f>U105*H105</f>
        <v>0</v>
      </c>
      <c r="W105" s="188">
        <v>0</v>
      </c>
      <c r="X105" s="188">
        <f>W105*H105</f>
        <v>0</v>
      </c>
      <c r="Y105" s="189" t="s">
        <v>1</v>
      </c>
      <c r="AR105" s="11" t="s">
        <v>147</v>
      </c>
      <c r="AT105" s="11" t="s">
        <v>121</v>
      </c>
      <c r="AU105" s="11" t="s">
        <v>78</v>
      </c>
      <c r="AY105" s="11" t="s">
        <v>120</v>
      </c>
      <c r="BE105" s="190">
        <f>IF(O105="základní",K105,0)</f>
        <v>450400</v>
      </c>
      <c r="BF105" s="190">
        <f>IF(O105="snížená",K105,0)</f>
        <v>0</v>
      </c>
      <c r="BG105" s="190">
        <f>IF(O105="zákl. přenesená",K105,0)</f>
        <v>0</v>
      </c>
      <c r="BH105" s="190">
        <f>IF(O105="sníž. přenesená",K105,0)</f>
        <v>0</v>
      </c>
      <c r="BI105" s="190">
        <f>IF(O105="nulová",K105,0)</f>
        <v>0</v>
      </c>
      <c r="BJ105" s="11" t="s">
        <v>78</v>
      </c>
      <c r="BK105" s="190">
        <f>ROUND(P105*H105,2)</f>
        <v>450400</v>
      </c>
      <c r="BL105" s="11" t="s">
        <v>147</v>
      </c>
      <c r="BM105" s="11" t="s">
        <v>152</v>
      </c>
    </row>
    <row r="106" s="1" customFormat="1">
      <c r="B106" s="30"/>
      <c r="C106" s="31"/>
      <c r="D106" s="191" t="s">
        <v>126</v>
      </c>
      <c r="E106" s="31"/>
      <c r="F106" s="192" t="s">
        <v>151</v>
      </c>
      <c r="G106" s="31"/>
      <c r="H106" s="31"/>
      <c r="I106" s="31"/>
      <c r="J106" s="31"/>
      <c r="K106" s="31"/>
      <c r="L106" s="31"/>
      <c r="M106" s="32"/>
      <c r="N106" s="193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2"/>
      <c r="AT106" s="11" t="s">
        <v>126</v>
      </c>
      <c r="AU106" s="11" t="s">
        <v>78</v>
      </c>
    </row>
    <row r="107" s="1" customFormat="1" ht="16.5" customHeight="1">
      <c r="B107" s="30"/>
      <c r="C107" s="180" t="s">
        <v>137</v>
      </c>
      <c r="D107" s="180" t="s">
        <v>121</v>
      </c>
      <c r="E107" s="181" t="s">
        <v>153</v>
      </c>
      <c r="F107" s="182" t="s">
        <v>154</v>
      </c>
      <c r="G107" s="183" t="s">
        <v>155</v>
      </c>
      <c r="H107" s="184">
        <v>12</v>
      </c>
      <c r="I107" s="185">
        <v>0</v>
      </c>
      <c r="J107" s="185">
        <v>274</v>
      </c>
      <c r="K107" s="185">
        <f>ROUND(P107*H107,2)</f>
        <v>3288</v>
      </c>
      <c r="L107" s="182" t="s">
        <v>1</v>
      </c>
      <c r="M107" s="32"/>
      <c r="N107" s="69" t="s">
        <v>1</v>
      </c>
      <c r="O107" s="186" t="s">
        <v>39</v>
      </c>
      <c r="P107" s="187">
        <f>I107+J107</f>
        <v>274</v>
      </c>
      <c r="Q107" s="187">
        <f>ROUND(I107*H107,2)</f>
        <v>0</v>
      </c>
      <c r="R107" s="187">
        <f>ROUND(J107*H107,2)</f>
        <v>3288</v>
      </c>
      <c r="S107" s="188">
        <v>0</v>
      </c>
      <c r="T107" s="188">
        <f>S107*H107</f>
        <v>0</v>
      </c>
      <c r="U107" s="188">
        <v>0</v>
      </c>
      <c r="V107" s="188">
        <f>U107*H107</f>
        <v>0</v>
      </c>
      <c r="W107" s="188">
        <v>0</v>
      </c>
      <c r="X107" s="188">
        <f>W107*H107</f>
        <v>0</v>
      </c>
      <c r="Y107" s="189" t="s">
        <v>1</v>
      </c>
      <c r="AR107" s="11" t="s">
        <v>147</v>
      </c>
      <c r="AT107" s="11" t="s">
        <v>121</v>
      </c>
      <c r="AU107" s="11" t="s">
        <v>78</v>
      </c>
      <c r="AY107" s="11" t="s">
        <v>120</v>
      </c>
      <c r="BE107" s="190">
        <f>IF(O107="základní",K107,0)</f>
        <v>3288</v>
      </c>
      <c r="BF107" s="190">
        <f>IF(O107="snížená",K107,0)</f>
        <v>0</v>
      </c>
      <c r="BG107" s="190">
        <f>IF(O107="zákl. přenesená",K107,0)</f>
        <v>0</v>
      </c>
      <c r="BH107" s="190">
        <f>IF(O107="sníž. přenesená",K107,0)</f>
        <v>0</v>
      </c>
      <c r="BI107" s="190">
        <f>IF(O107="nulová",K107,0)</f>
        <v>0</v>
      </c>
      <c r="BJ107" s="11" t="s">
        <v>78</v>
      </c>
      <c r="BK107" s="190">
        <f>ROUND(P107*H107,2)</f>
        <v>3288</v>
      </c>
      <c r="BL107" s="11" t="s">
        <v>147</v>
      </c>
      <c r="BM107" s="11" t="s">
        <v>156</v>
      </c>
    </row>
    <row r="108" s="1" customFormat="1">
      <c r="B108" s="30"/>
      <c r="C108" s="31"/>
      <c r="D108" s="191" t="s">
        <v>126</v>
      </c>
      <c r="E108" s="31"/>
      <c r="F108" s="192" t="s">
        <v>154</v>
      </c>
      <c r="G108" s="31"/>
      <c r="H108" s="31"/>
      <c r="I108" s="31"/>
      <c r="J108" s="31"/>
      <c r="K108" s="31"/>
      <c r="L108" s="31"/>
      <c r="M108" s="32"/>
      <c r="N108" s="193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2"/>
      <c r="AT108" s="11" t="s">
        <v>126</v>
      </c>
      <c r="AU108" s="11" t="s">
        <v>78</v>
      </c>
    </row>
    <row r="109" s="1" customFormat="1" ht="16.5" customHeight="1">
      <c r="B109" s="30"/>
      <c r="C109" s="194" t="s">
        <v>157</v>
      </c>
      <c r="D109" s="194" t="s">
        <v>144</v>
      </c>
      <c r="E109" s="195" t="s">
        <v>158</v>
      </c>
      <c r="F109" s="196" t="s">
        <v>159</v>
      </c>
      <c r="G109" s="197" t="s">
        <v>155</v>
      </c>
      <c r="H109" s="198">
        <v>12</v>
      </c>
      <c r="I109" s="199">
        <v>146.19999999999999</v>
      </c>
      <c r="J109" s="200"/>
      <c r="K109" s="199">
        <f>ROUND(P109*H109,2)</f>
        <v>1754.4000000000001</v>
      </c>
      <c r="L109" s="196" t="s">
        <v>1</v>
      </c>
      <c r="M109" s="201"/>
      <c r="N109" s="202" t="s">
        <v>1</v>
      </c>
      <c r="O109" s="186" t="s">
        <v>39</v>
      </c>
      <c r="P109" s="187">
        <f>I109+J109</f>
        <v>146.19999999999999</v>
      </c>
      <c r="Q109" s="187">
        <f>ROUND(I109*H109,2)</f>
        <v>1754.4000000000001</v>
      </c>
      <c r="R109" s="187">
        <f>ROUND(J109*H109,2)</f>
        <v>0</v>
      </c>
      <c r="S109" s="188">
        <v>0</v>
      </c>
      <c r="T109" s="188">
        <f>S109*H109</f>
        <v>0</v>
      </c>
      <c r="U109" s="188">
        <v>0</v>
      </c>
      <c r="V109" s="188">
        <f>U109*H109</f>
        <v>0</v>
      </c>
      <c r="W109" s="188">
        <v>0</v>
      </c>
      <c r="X109" s="188">
        <f>W109*H109</f>
        <v>0</v>
      </c>
      <c r="Y109" s="189" t="s">
        <v>1</v>
      </c>
      <c r="AR109" s="11" t="s">
        <v>147</v>
      </c>
      <c r="AT109" s="11" t="s">
        <v>144</v>
      </c>
      <c r="AU109" s="11" t="s">
        <v>78</v>
      </c>
      <c r="AY109" s="11" t="s">
        <v>120</v>
      </c>
      <c r="BE109" s="190">
        <f>IF(O109="základní",K109,0)</f>
        <v>1754.4000000000001</v>
      </c>
      <c r="BF109" s="190">
        <f>IF(O109="snížená",K109,0)</f>
        <v>0</v>
      </c>
      <c r="BG109" s="190">
        <f>IF(O109="zákl. přenesená",K109,0)</f>
        <v>0</v>
      </c>
      <c r="BH109" s="190">
        <f>IF(O109="sníž. přenesená",K109,0)</f>
        <v>0</v>
      </c>
      <c r="BI109" s="190">
        <f>IF(O109="nulová",K109,0)</f>
        <v>0</v>
      </c>
      <c r="BJ109" s="11" t="s">
        <v>78</v>
      </c>
      <c r="BK109" s="190">
        <f>ROUND(P109*H109,2)</f>
        <v>1754.4000000000001</v>
      </c>
      <c r="BL109" s="11" t="s">
        <v>147</v>
      </c>
      <c r="BM109" s="11" t="s">
        <v>160</v>
      </c>
    </row>
    <row r="110" s="1" customFormat="1">
      <c r="B110" s="30"/>
      <c r="C110" s="31"/>
      <c r="D110" s="191" t="s">
        <v>126</v>
      </c>
      <c r="E110" s="31"/>
      <c r="F110" s="192" t="s">
        <v>159</v>
      </c>
      <c r="G110" s="31"/>
      <c r="H110" s="31"/>
      <c r="I110" s="31"/>
      <c r="J110" s="31"/>
      <c r="K110" s="31"/>
      <c r="L110" s="31"/>
      <c r="M110" s="32"/>
      <c r="N110" s="193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2"/>
      <c r="AT110" s="11" t="s">
        <v>126</v>
      </c>
      <c r="AU110" s="11" t="s">
        <v>78</v>
      </c>
    </row>
    <row r="111" s="1" customFormat="1" ht="16.5" customHeight="1">
      <c r="B111" s="30"/>
      <c r="C111" s="180" t="s">
        <v>141</v>
      </c>
      <c r="D111" s="180" t="s">
        <v>121</v>
      </c>
      <c r="E111" s="181" t="s">
        <v>161</v>
      </c>
      <c r="F111" s="182" t="s">
        <v>162</v>
      </c>
      <c r="G111" s="183" t="s">
        <v>155</v>
      </c>
      <c r="H111" s="184">
        <v>12</v>
      </c>
      <c r="I111" s="185">
        <v>0</v>
      </c>
      <c r="J111" s="185">
        <v>123</v>
      </c>
      <c r="K111" s="185">
        <f>ROUND(P111*H111,2)</f>
        <v>1476</v>
      </c>
      <c r="L111" s="182" t="s">
        <v>1</v>
      </c>
      <c r="M111" s="32"/>
      <c r="N111" s="69" t="s">
        <v>1</v>
      </c>
      <c r="O111" s="186" t="s">
        <v>39</v>
      </c>
      <c r="P111" s="187">
        <f>I111+J111</f>
        <v>123</v>
      </c>
      <c r="Q111" s="187">
        <f>ROUND(I111*H111,2)</f>
        <v>0</v>
      </c>
      <c r="R111" s="187">
        <f>ROUND(J111*H111,2)</f>
        <v>1476</v>
      </c>
      <c r="S111" s="188">
        <v>0</v>
      </c>
      <c r="T111" s="188">
        <f>S111*H111</f>
        <v>0</v>
      </c>
      <c r="U111" s="188">
        <v>0</v>
      </c>
      <c r="V111" s="188">
        <f>U111*H111</f>
        <v>0</v>
      </c>
      <c r="W111" s="188">
        <v>0</v>
      </c>
      <c r="X111" s="188">
        <f>W111*H111</f>
        <v>0</v>
      </c>
      <c r="Y111" s="189" t="s">
        <v>1</v>
      </c>
      <c r="AR111" s="11" t="s">
        <v>147</v>
      </c>
      <c r="AT111" s="11" t="s">
        <v>121</v>
      </c>
      <c r="AU111" s="11" t="s">
        <v>78</v>
      </c>
      <c r="AY111" s="11" t="s">
        <v>120</v>
      </c>
      <c r="BE111" s="190">
        <f>IF(O111="základní",K111,0)</f>
        <v>1476</v>
      </c>
      <c r="BF111" s="190">
        <f>IF(O111="snížená",K111,0)</f>
        <v>0</v>
      </c>
      <c r="BG111" s="190">
        <f>IF(O111="zákl. přenesená",K111,0)</f>
        <v>0</v>
      </c>
      <c r="BH111" s="190">
        <f>IF(O111="sníž. přenesená",K111,0)</f>
        <v>0</v>
      </c>
      <c r="BI111" s="190">
        <f>IF(O111="nulová",K111,0)</f>
        <v>0</v>
      </c>
      <c r="BJ111" s="11" t="s">
        <v>78</v>
      </c>
      <c r="BK111" s="190">
        <f>ROUND(P111*H111,2)</f>
        <v>1476</v>
      </c>
      <c r="BL111" s="11" t="s">
        <v>147</v>
      </c>
      <c r="BM111" s="11" t="s">
        <v>163</v>
      </c>
    </row>
    <row r="112" s="1" customFormat="1">
      <c r="B112" s="30"/>
      <c r="C112" s="31"/>
      <c r="D112" s="191" t="s">
        <v>126</v>
      </c>
      <c r="E112" s="31"/>
      <c r="F112" s="192" t="s">
        <v>162</v>
      </c>
      <c r="G112" s="31"/>
      <c r="H112" s="31"/>
      <c r="I112" s="31"/>
      <c r="J112" s="31"/>
      <c r="K112" s="31"/>
      <c r="L112" s="31"/>
      <c r="M112" s="32"/>
      <c r="N112" s="193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2"/>
      <c r="AT112" s="11" t="s">
        <v>126</v>
      </c>
      <c r="AU112" s="11" t="s">
        <v>78</v>
      </c>
    </row>
    <row r="113" s="1" customFormat="1" ht="16.5" customHeight="1">
      <c r="B113" s="30"/>
      <c r="C113" s="180" t="s">
        <v>164</v>
      </c>
      <c r="D113" s="180" t="s">
        <v>121</v>
      </c>
      <c r="E113" s="181" t="s">
        <v>165</v>
      </c>
      <c r="F113" s="182" t="s">
        <v>166</v>
      </c>
      <c r="G113" s="183" t="s">
        <v>155</v>
      </c>
      <c r="H113" s="184">
        <v>12</v>
      </c>
      <c r="I113" s="185">
        <v>0</v>
      </c>
      <c r="J113" s="185">
        <v>367</v>
      </c>
      <c r="K113" s="185">
        <f>ROUND(P113*H113,2)</f>
        <v>4404</v>
      </c>
      <c r="L113" s="182" t="s">
        <v>1</v>
      </c>
      <c r="M113" s="32"/>
      <c r="N113" s="69" t="s">
        <v>1</v>
      </c>
      <c r="O113" s="186" t="s">
        <v>39</v>
      </c>
      <c r="P113" s="187">
        <f>I113+J113</f>
        <v>367</v>
      </c>
      <c r="Q113" s="187">
        <f>ROUND(I113*H113,2)</f>
        <v>0</v>
      </c>
      <c r="R113" s="187">
        <f>ROUND(J113*H113,2)</f>
        <v>4404</v>
      </c>
      <c r="S113" s="188">
        <v>0</v>
      </c>
      <c r="T113" s="188">
        <f>S113*H113</f>
        <v>0</v>
      </c>
      <c r="U113" s="188">
        <v>0</v>
      </c>
      <c r="V113" s="188">
        <f>U113*H113</f>
        <v>0</v>
      </c>
      <c r="W113" s="188">
        <v>0</v>
      </c>
      <c r="X113" s="188">
        <f>W113*H113</f>
        <v>0</v>
      </c>
      <c r="Y113" s="189" t="s">
        <v>1</v>
      </c>
      <c r="AR113" s="11" t="s">
        <v>147</v>
      </c>
      <c r="AT113" s="11" t="s">
        <v>121</v>
      </c>
      <c r="AU113" s="11" t="s">
        <v>78</v>
      </c>
      <c r="AY113" s="11" t="s">
        <v>120</v>
      </c>
      <c r="BE113" s="190">
        <f>IF(O113="základní",K113,0)</f>
        <v>4404</v>
      </c>
      <c r="BF113" s="190">
        <f>IF(O113="snížená",K113,0)</f>
        <v>0</v>
      </c>
      <c r="BG113" s="190">
        <f>IF(O113="zákl. přenesená",K113,0)</f>
        <v>0</v>
      </c>
      <c r="BH113" s="190">
        <f>IF(O113="sníž. přenesená",K113,0)</f>
        <v>0</v>
      </c>
      <c r="BI113" s="190">
        <f>IF(O113="nulová",K113,0)</f>
        <v>0</v>
      </c>
      <c r="BJ113" s="11" t="s">
        <v>78</v>
      </c>
      <c r="BK113" s="190">
        <f>ROUND(P113*H113,2)</f>
        <v>4404</v>
      </c>
      <c r="BL113" s="11" t="s">
        <v>147</v>
      </c>
      <c r="BM113" s="11" t="s">
        <v>167</v>
      </c>
    </row>
    <row r="114" s="1" customFormat="1">
      <c r="B114" s="30"/>
      <c r="C114" s="31"/>
      <c r="D114" s="191" t="s">
        <v>126</v>
      </c>
      <c r="E114" s="31"/>
      <c r="F114" s="192" t="s">
        <v>166</v>
      </c>
      <c r="G114" s="31"/>
      <c r="H114" s="31"/>
      <c r="I114" s="31"/>
      <c r="J114" s="31"/>
      <c r="K114" s="31"/>
      <c r="L114" s="31"/>
      <c r="M114" s="32"/>
      <c r="N114" s="193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2"/>
      <c r="AT114" s="11" t="s">
        <v>126</v>
      </c>
      <c r="AU114" s="11" t="s">
        <v>78</v>
      </c>
    </row>
    <row r="115" s="1" customFormat="1" ht="16.5" customHeight="1">
      <c r="B115" s="30"/>
      <c r="C115" s="194" t="s">
        <v>148</v>
      </c>
      <c r="D115" s="194" t="s">
        <v>144</v>
      </c>
      <c r="E115" s="195" t="s">
        <v>168</v>
      </c>
      <c r="F115" s="196" t="s">
        <v>169</v>
      </c>
      <c r="G115" s="197" t="s">
        <v>129</v>
      </c>
      <c r="H115" s="198">
        <v>4000</v>
      </c>
      <c r="I115" s="199">
        <v>102.90000000000001</v>
      </c>
      <c r="J115" s="200"/>
      <c r="K115" s="199">
        <f>ROUND(P115*H115,2)</f>
        <v>411600</v>
      </c>
      <c r="L115" s="196" t="s">
        <v>1</v>
      </c>
      <c r="M115" s="201"/>
      <c r="N115" s="202" t="s">
        <v>1</v>
      </c>
      <c r="O115" s="186" t="s">
        <v>39</v>
      </c>
      <c r="P115" s="187">
        <f>I115+J115</f>
        <v>102.90000000000001</v>
      </c>
      <c r="Q115" s="187">
        <f>ROUND(I115*H115,2)</f>
        <v>411600</v>
      </c>
      <c r="R115" s="187">
        <f>ROUND(J115*H115,2)</f>
        <v>0</v>
      </c>
      <c r="S115" s="188">
        <v>0</v>
      </c>
      <c r="T115" s="188">
        <f>S115*H115</f>
        <v>0</v>
      </c>
      <c r="U115" s="188">
        <v>0</v>
      </c>
      <c r="V115" s="188">
        <f>U115*H115</f>
        <v>0</v>
      </c>
      <c r="W115" s="188">
        <v>0</v>
      </c>
      <c r="X115" s="188">
        <f>W115*H115</f>
        <v>0</v>
      </c>
      <c r="Y115" s="189" t="s">
        <v>1</v>
      </c>
      <c r="AR115" s="11" t="s">
        <v>147</v>
      </c>
      <c r="AT115" s="11" t="s">
        <v>144</v>
      </c>
      <c r="AU115" s="11" t="s">
        <v>78</v>
      </c>
      <c r="AY115" s="11" t="s">
        <v>120</v>
      </c>
      <c r="BE115" s="190">
        <f>IF(O115="základní",K115,0)</f>
        <v>411600</v>
      </c>
      <c r="BF115" s="190">
        <f>IF(O115="snížená",K115,0)</f>
        <v>0</v>
      </c>
      <c r="BG115" s="190">
        <f>IF(O115="zákl. přenesená",K115,0)</f>
        <v>0</v>
      </c>
      <c r="BH115" s="190">
        <f>IF(O115="sníž. přenesená",K115,0)</f>
        <v>0</v>
      </c>
      <c r="BI115" s="190">
        <f>IF(O115="nulová",K115,0)</f>
        <v>0</v>
      </c>
      <c r="BJ115" s="11" t="s">
        <v>78</v>
      </c>
      <c r="BK115" s="190">
        <f>ROUND(P115*H115,2)</f>
        <v>411600</v>
      </c>
      <c r="BL115" s="11" t="s">
        <v>147</v>
      </c>
      <c r="BM115" s="11" t="s">
        <v>170</v>
      </c>
    </row>
    <row r="116" s="1" customFormat="1">
      <c r="B116" s="30"/>
      <c r="C116" s="31"/>
      <c r="D116" s="191" t="s">
        <v>126</v>
      </c>
      <c r="E116" s="31"/>
      <c r="F116" s="192" t="s">
        <v>169</v>
      </c>
      <c r="G116" s="31"/>
      <c r="H116" s="31"/>
      <c r="I116" s="31"/>
      <c r="J116" s="31"/>
      <c r="K116" s="31"/>
      <c r="L116" s="31"/>
      <c r="M116" s="32"/>
      <c r="N116" s="193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2"/>
      <c r="AT116" s="11" t="s">
        <v>126</v>
      </c>
      <c r="AU116" s="11" t="s">
        <v>78</v>
      </c>
    </row>
    <row r="117" s="1" customFormat="1" ht="22.5" customHeight="1">
      <c r="B117" s="30"/>
      <c r="C117" s="194" t="s">
        <v>171</v>
      </c>
      <c r="D117" s="194" t="s">
        <v>144</v>
      </c>
      <c r="E117" s="195" t="s">
        <v>172</v>
      </c>
      <c r="F117" s="196" t="s">
        <v>173</v>
      </c>
      <c r="G117" s="197" t="s">
        <v>129</v>
      </c>
      <c r="H117" s="198">
        <v>4000</v>
      </c>
      <c r="I117" s="199">
        <v>0</v>
      </c>
      <c r="J117" s="200"/>
      <c r="K117" s="199">
        <f>ROUND(P117*H117,2)</f>
        <v>0</v>
      </c>
      <c r="L117" s="196" t="s">
        <v>1</v>
      </c>
      <c r="M117" s="201"/>
      <c r="N117" s="202" t="s">
        <v>1</v>
      </c>
      <c r="O117" s="186" t="s">
        <v>39</v>
      </c>
      <c r="P117" s="187">
        <f>I117+J117</f>
        <v>0</v>
      </c>
      <c r="Q117" s="187">
        <f>ROUND(I117*H117,2)</f>
        <v>0</v>
      </c>
      <c r="R117" s="187">
        <f>ROUND(J117*H117,2)</f>
        <v>0</v>
      </c>
      <c r="S117" s="188">
        <v>0</v>
      </c>
      <c r="T117" s="188">
        <f>S117*H117</f>
        <v>0</v>
      </c>
      <c r="U117" s="188">
        <v>0</v>
      </c>
      <c r="V117" s="188">
        <f>U117*H117</f>
        <v>0</v>
      </c>
      <c r="W117" s="188">
        <v>0</v>
      </c>
      <c r="X117" s="188">
        <f>W117*H117</f>
        <v>0</v>
      </c>
      <c r="Y117" s="189" t="s">
        <v>1</v>
      </c>
      <c r="AR117" s="11" t="s">
        <v>147</v>
      </c>
      <c r="AT117" s="11" t="s">
        <v>144</v>
      </c>
      <c r="AU117" s="11" t="s">
        <v>78</v>
      </c>
      <c r="AY117" s="11" t="s">
        <v>120</v>
      </c>
      <c r="BE117" s="190">
        <f>IF(O117="základní",K117,0)</f>
        <v>0</v>
      </c>
      <c r="BF117" s="190">
        <f>IF(O117="snížená",K117,0)</f>
        <v>0</v>
      </c>
      <c r="BG117" s="190">
        <f>IF(O117="zákl. přenesená",K117,0)</f>
        <v>0</v>
      </c>
      <c r="BH117" s="190">
        <f>IF(O117="sníž. přenesená",K117,0)</f>
        <v>0</v>
      </c>
      <c r="BI117" s="190">
        <f>IF(O117="nulová",K117,0)</f>
        <v>0</v>
      </c>
      <c r="BJ117" s="11" t="s">
        <v>78</v>
      </c>
      <c r="BK117" s="190">
        <f>ROUND(P117*H117,2)</f>
        <v>0</v>
      </c>
      <c r="BL117" s="11" t="s">
        <v>147</v>
      </c>
      <c r="BM117" s="11" t="s">
        <v>174</v>
      </c>
    </row>
    <row r="118" s="1" customFormat="1">
      <c r="B118" s="30"/>
      <c r="C118" s="31"/>
      <c r="D118" s="191" t="s">
        <v>126</v>
      </c>
      <c r="E118" s="31"/>
      <c r="F118" s="192" t="s">
        <v>173</v>
      </c>
      <c r="G118" s="31"/>
      <c r="H118" s="31"/>
      <c r="I118" s="31"/>
      <c r="J118" s="31"/>
      <c r="K118" s="31"/>
      <c r="L118" s="31"/>
      <c r="M118" s="32"/>
      <c r="N118" s="193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2"/>
      <c r="AT118" s="11" t="s">
        <v>126</v>
      </c>
      <c r="AU118" s="11" t="s">
        <v>78</v>
      </c>
    </row>
    <row r="119" s="1" customFormat="1" ht="16.5" customHeight="1">
      <c r="B119" s="30"/>
      <c r="C119" s="194" t="s">
        <v>152</v>
      </c>
      <c r="D119" s="194" t="s">
        <v>144</v>
      </c>
      <c r="E119" s="195" t="s">
        <v>175</v>
      </c>
      <c r="F119" s="196" t="s">
        <v>176</v>
      </c>
      <c r="G119" s="197" t="s">
        <v>155</v>
      </c>
      <c r="H119" s="198">
        <v>1</v>
      </c>
      <c r="I119" s="199">
        <v>9599.7999999999993</v>
      </c>
      <c r="J119" s="200"/>
      <c r="K119" s="199">
        <f>ROUND(P119*H119,2)</f>
        <v>9599.7999999999993</v>
      </c>
      <c r="L119" s="196" t="s">
        <v>1</v>
      </c>
      <c r="M119" s="201"/>
      <c r="N119" s="202" t="s">
        <v>1</v>
      </c>
      <c r="O119" s="186" t="s">
        <v>39</v>
      </c>
      <c r="P119" s="187">
        <f>I119+J119</f>
        <v>9599.7999999999993</v>
      </c>
      <c r="Q119" s="187">
        <f>ROUND(I119*H119,2)</f>
        <v>9599.7999999999993</v>
      </c>
      <c r="R119" s="187">
        <f>ROUND(J119*H119,2)</f>
        <v>0</v>
      </c>
      <c r="S119" s="188">
        <v>0</v>
      </c>
      <c r="T119" s="188">
        <f>S119*H119</f>
        <v>0</v>
      </c>
      <c r="U119" s="188">
        <v>0</v>
      </c>
      <c r="V119" s="188">
        <f>U119*H119</f>
        <v>0</v>
      </c>
      <c r="W119" s="188">
        <v>0</v>
      </c>
      <c r="X119" s="188">
        <f>W119*H119</f>
        <v>0</v>
      </c>
      <c r="Y119" s="189" t="s">
        <v>1</v>
      </c>
      <c r="AR119" s="11" t="s">
        <v>147</v>
      </c>
      <c r="AT119" s="11" t="s">
        <v>144</v>
      </c>
      <c r="AU119" s="11" t="s">
        <v>78</v>
      </c>
      <c r="AY119" s="11" t="s">
        <v>120</v>
      </c>
      <c r="BE119" s="190">
        <f>IF(O119="základní",K119,0)</f>
        <v>9599.7999999999993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1" t="s">
        <v>78</v>
      </c>
      <c r="BK119" s="190">
        <f>ROUND(P119*H119,2)</f>
        <v>9599.7999999999993</v>
      </c>
      <c r="BL119" s="11" t="s">
        <v>147</v>
      </c>
      <c r="BM119" s="11" t="s">
        <v>177</v>
      </c>
    </row>
    <row r="120" s="1" customFormat="1">
      <c r="B120" s="30"/>
      <c r="C120" s="31"/>
      <c r="D120" s="191" t="s">
        <v>126</v>
      </c>
      <c r="E120" s="31"/>
      <c r="F120" s="192" t="s">
        <v>176</v>
      </c>
      <c r="G120" s="31"/>
      <c r="H120" s="31"/>
      <c r="I120" s="31"/>
      <c r="J120" s="31"/>
      <c r="K120" s="31"/>
      <c r="L120" s="31"/>
      <c r="M120" s="32"/>
      <c r="N120" s="193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2"/>
      <c r="AT120" s="11" t="s">
        <v>126</v>
      </c>
      <c r="AU120" s="11" t="s">
        <v>78</v>
      </c>
    </row>
    <row r="121" s="1" customFormat="1" ht="16.5" customHeight="1">
      <c r="B121" s="30"/>
      <c r="C121" s="180" t="s">
        <v>9</v>
      </c>
      <c r="D121" s="180" t="s">
        <v>121</v>
      </c>
      <c r="E121" s="181" t="s">
        <v>178</v>
      </c>
      <c r="F121" s="182" t="s">
        <v>179</v>
      </c>
      <c r="G121" s="183" t="s">
        <v>155</v>
      </c>
      <c r="H121" s="184">
        <v>1</v>
      </c>
      <c r="I121" s="185">
        <v>0</v>
      </c>
      <c r="J121" s="185">
        <v>3320</v>
      </c>
      <c r="K121" s="185">
        <f>ROUND(P121*H121,2)</f>
        <v>3320</v>
      </c>
      <c r="L121" s="182" t="s">
        <v>1</v>
      </c>
      <c r="M121" s="32"/>
      <c r="N121" s="69" t="s">
        <v>1</v>
      </c>
      <c r="O121" s="186" t="s">
        <v>39</v>
      </c>
      <c r="P121" s="187">
        <f>I121+J121</f>
        <v>3320</v>
      </c>
      <c r="Q121" s="187">
        <f>ROUND(I121*H121,2)</f>
        <v>0</v>
      </c>
      <c r="R121" s="187">
        <f>ROUND(J121*H121,2)</f>
        <v>3320</v>
      </c>
      <c r="S121" s="188">
        <v>0</v>
      </c>
      <c r="T121" s="188">
        <f>S121*H121</f>
        <v>0</v>
      </c>
      <c r="U121" s="188">
        <v>0</v>
      </c>
      <c r="V121" s="188">
        <f>U121*H121</f>
        <v>0</v>
      </c>
      <c r="W121" s="188">
        <v>0</v>
      </c>
      <c r="X121" s="188">
        <f>W121*H121</f>
        <v>0</v>
      </c>
      <c r="Y121" s="189" t="s">
        <v>1</v>
      </c>
      <c r="AR121" s="11" t="s">
        <v>147</v>
      </c>
      <c r="AT121" s="11" t="s">
        <v>121</v>
      </c>
      <c r="AU121" s="11" t="s">
        <v>78</v>
      </c>
      <c r="AY121" s="11" t="s">
        <v>120</v>
      </c>
      <c r="BE121" s="190">
        <f>IF(O121="základní",K121,0)</f>
        <v>3320</v>
      </c>
      <c r="BF121" s="190">
        <f>IF(O121="snížená",K121,0)</f>
        <v>0</v>
      </c>
      <c r="BG121" s="190">
        <f>IF(O121="zákl. přenesená",K121,0)</f>
        <v>0</v>
      </c>
      <c r="BH121" s="190">
        <f>IF(O121="sníž. přenesená",K121,0)</f>
        <v>0</v>
      </c>
      <c r="BI121" s="190">
        <f>IF(O121="nulová",K121,0)</f>
        <v>0</v>
      </c>
      <c r="BJ121" s="11" t="s">
        <v>78</v>
      </c>
      <c r="BK121" s="190">
        <f>ROUND(P121*H121,2)</f>
        <v>3320</v>
      </c>
      <c r="BL121" s="11" t="s">
        <v>147</v>
      </c>
      <c r="BM121" s="11" t="s">
        <v>180</v>
      </c>
    </row>
    <row r="122" s="1" customFormat="1">
      <c r="B122" s="30"/>
      <c r="C122" s="31"/>
      <c r="D122" s="191" t="s">
        <v>126</v>
      </c>
      <c r="E122" s="31"/>
      <c r="F122" s="192" t="s">
        <v>179</v>
      </c>
      <c r="G122" s="31"/>
      <c r="H122" s="31"/>
      <c r="I122" s="31"/>
      <c r="J122" s="31"/>
      <c r="K122" s="31"/>
      <c r="L122" s="31"/>
      <c r="M122" s="32"/>
      <c r="N122" s="193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2"/>
      <c r="AT122" s="11" t="s">
        <v>126</v>
      </c>
      <c r="AU122" s="11" t="s">
        <v>78</v>
      </c>
    </row>
    <row r="123" s="1" customFormat="1" ht="16.5" customHeight="1">
      <c r="B123" s="30"/>
      <c r="C123" s="180" t="s">
        <v>156</v>
      </c>
      <c r="D123" s="180" t="s">
        <v>121</v>
      </c>
      <c r="E123" s="181" t="s">
        <v>181</v>
      </c>
      <c r="F123" s="182" t="s">
        <v>182</v>
      </c>
      <c r="G123" s="183" t="s">
        <v>129</v>
      </c>
      <c r="H123" s="184">
        <v>8000</v>
      </c>
      <c r="I123" s="185">
        <v>0</v>
      </c>
      <c r="J123" s="185">
        <v>33.200000000000003</v>
      </c>
      <c r="K123" s="185">
        <f>ROUND(P123*H123,2)</f>
        <v>265600</v>
      </c>
      <c r="L123" s="182" t="s">
        <v>1</v>
      </c>
      <c r="M123" s="32"/>
      <c r="N123" s="69" t="s">
        <v>1</v>
      </c>
      <c r="O123" s="186" t="s">
        <v>39</v>
      </c>
      <c r="P123" s="187">
        <f>I123+J123</f>
        <v>33.200000000000003</v>
      </c>
      <c r="Q123" s="187">
        <f>ROUND(I123*H123,2)</f>
        <v>0</v>
      </c>
      <c r="R123" s="187">
        <f>ROUND(J123*H123,2)</f>
        <v>265600</v>
      </c>
      <c r="S123" s="188">
        <v>0</v>
      </c>
      <c r="T123" s="188">
        <f>S123*H123</f>
        <v>0</v>
      </c>
      <c r="U123" s="188">
        <v>0</v>
      </c>
      <c r="V123" s="188">
        <f>U123*H123</f>
        <v>0</v>
      </c>
      <c r="W123" s="188">
        <v>0</v>
      </c>
      <c r="X123" s="188">
        <f>W123*H123</f>
        <v>0</v>
      </c>
      <c r="Y123" s="189" t="s">
        <v>1</v>
      </c>
      <c r="AR123" s="11" t="s">
        <v>147</v>
      </c>
      <c r="AT123" s="11" t="s">
        <v>121</v>
      </c>
      <c r="AU123" s="11" t="s">
        <v>78</v>
      </c>
      <c r="AY123" s="11" t="s">
        <v>120</v>
      </c>
      <c r="BE123" s="190">
        <f>IF(O123="základní",K123,0)</f>
        <v>265600</v>
      </c>
      <c r="BF123" s="190">
        <f>IF(O123="snížená",K123,0)</f>
        <v>0</v>
      </c>
      <c r="BG123" s="190">
        <f>IF(O123="zákl. přenesená",K123,0)</f>
        <v>0</v>
      </c>
      <c r="BH123" s="190">
        <f>IF(O123="sníž. přenesená",K123,0)</f>
        <v>0</v>
      </c>
      <c r="BI123" s="190">
        <f>IF(O123="nulová",K123,0)</f>
        <v>0</v>
      </c>
      <c r="BJ123" s="11" t="s">
        <v>78</v>
      </c>
      <c r="BK123" s="190">
        <f>ROUND(P123*H123,2)</f>
        <v>265600</v>
      </c>
      <c r="BL123" s="11" t="s">
        <v>147</v>
      </c>
      <c r="BM123" s="11" t="s">
        <v>183</v>
      </c>
    </row>
    <row r="124" s="1" customFormat="1">
      <c r="B124" s="30"/>
      <c r="C124" s="31"/>
      <c r="D124" s="191" t="s">
        <v>126</v>
      </c>
      <c r="E124" s="31"/>
      <c r="F124" s="192" t="s">
        <v>182</v>
      </c>
      <c r="G124" s="31"/>
      <c r="H124" s="31"/>
      <c r="I124" s="31"/>
      <c r="J124" s="31"/>
      <c r="K124" s="31"/>
      <c r="L124" s="31"/>
      <c r="M124" s="32"/>
      <c r="N124" s="193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2"/>
      <c r="AT124" s="11" t="s">
        <v>126</v>
      </c>
      <c r="AU124" s="11" t="s">
        <v>78</v>
      </c>
    </row>
    <row r="125" s="1" customFormat="1" ht="22.5" customHeight="1">
      <c r="B125" s="30"/>
      <c r="C125" s="194" t="s">
        <v>184</v>
      </c>
      <c r="D125" s="194" t="s">
        <v>144</v>
      </c>
      <c r="E125" s="195" t="s">
        <v>185</v>
      </c>
      <c r="F125" s="196" t="s">
        <v>186</v>
      </c>
      <c r="G125" s="197" t="s">
        <v>155</v>
      </c>
      <c r="H125" s="198">
        <v>6</v>
      </c>
      <c r="I125" s="199">
        <v>4042</v>
      </c>
      <c r="J125" s="200"/>
      <c r="K125" s="199">
        <f>ROUND(P125*H125,2)</f>
        <v>24252</v>
      </c>
      <c r="L125" s="196" t="s">
        <v>1</v>
      </c>
      <c r="M125" s="201"/>
      <c r="N125" s="202" t="s">
        <v>1</v>
      </c>
      <c r="O125" s="186" t="s">
        <v>39</v>
      </c>
      <c r="P125" s="187">
        <f>I125+J125</f>
        <v>4042</v>
      </c>
      <c r="Q125" s="187">
        <f>ROUND(I125*H125,2)</f>
        <v>24252</v>
      </c>
      <c r="R125" s="187">
        <f>ROUND(J125*H125,2)</f>
        <v>0</v>
      </c>
      <c r="S125" s="188">
        <v>0</v>
      </c>
      <c r="T125" s="188">
        <f>S125*H125</f>
        <v>0</v>
      </c>
      <c r="U125" s="188">
        <v>0</v>
      </c>
      <c r="V125" s="188">
        <f>U125*H125</f>
        <v>0</v>
      </c>
      <c r="W125" s="188">
        <v>0</v>
      </c>
      <c r="X125" s="188">
        <f>W125*H125</f>
        <v>0</v>
      </c>
      <c r="Y125" s="189" t="s">
        <v>1</v>
      </c>
      <c r="AR125" s="11" t="s">
        <v>147</v>
      </c>
      <c r="AT125" s="11" t="s">
        <v>144</v>
      </c>
      <c r="AU125" s="11" t="s">
        <v>78</v>
      </c>
      <c r="AY125" s="11" t="s">
        <v>120</v>
      </c>
      <c r="BE125" s="190">
        <f>IF(O125="základní",K125,0)</f>
        <v>24252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1" t="s">
        <v>78</v>
      </c>
      <c r="BK125" s="190">
        <f>ROUND(P125*H125,2)</f>
        <v>24252</v>
      </c>
      <c r="BL125" s="11" t="s">
        <v>147</v>
      </c>
      <c r="BM125" s="11" t="s">
        <v>187</v>
      </c>
    </row>
    <row r="126" s="1" customFormat="1">
      <c r="B126" s="30"/>
      <c r="C126" s="31"/>
      <c r="D126" s="191" t="s">
        <v>126</v>
      </c>
      <c r="E126" s="31"/>
      <c r="F126" s="192" t="s">
        <v>186</v>
      </c>
      <c r="G126" s="31"/>
      <c r="H126" s="31"/>
      <c r="I126" s="31"/>
      <c r="J126" s="31"/>
      <c r="K126" s="31"/>
      <c r="L126" s="31"/>
      <c r="M126" s="32"/>
      <c r="N126" s="193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2"/>
      <c r="AT126" s="11" t="s">
        <v>126</v>
      </c>
      <c r="AU126" s="11" t="s">
        <v>78</v>
      </c>
    </row>
    <row r="127" s="1" customFormat="1" ht="16.5" customHeight="1">
      <c r="B127" s="30"/>
      <c r="C127" s="180" t="s">
        <v>160</v>
      </c>
      <c r="D127" s="180" t="s">
        <v>121</v>
      </c>
      <c r="E127" s="181" t="s">
        <v>188</v>
      </c>
      <c r="F127" s="182" t="s">
        <v>189</v>
      </c>
      <c r="G127" s="183" t="s">
        <v>155</v>
      </c>
      <c r="H127" s="184">
        <v>6</v>
      </c>
      <c r="I127" s="185">
        <v>0</v>
      </c>
      <c r="J127" s="185">
        <v>2380</v>
      </c>
      <c r="K127" s="185">
        <f>ROUND(P127*H127,2)</f>
        <v>14280</v>
      </c>
      <c r="L127" s="182" t="s">
        <v>1</v>
      </c>
      <c r="M127" s="32"/>
      <c r="N127" s="69" t="s">
        <v>1</v>
      </c>
      <c r="O127" s="186" t="s">
        <v>39</v>
      </c>
      <c r="P127" s="187">
        <f>I127+J127</f>
        <v>2380</v>
      </c>
      <c r="Q127" s="187">
        <f>ROUND(I127*H127,2)</f>
        <v>0</v>
      </c>
      <c r="R127" s="187">
        <f>ROUND(J127*H127,2)</f>
        <v>14280</v>
      </c>
      <c r="S127" s="188">
        <v>0</v>
      </c>
      <c r="T127" s="188">
        <f>S127*H127</f>
        <v>0</v>
      </c>
      <c r="U127" s="188">
        <v>0</v>
      </c>
      <c r="V127" s="188">
        <f>U127*H127</f>
        <v>0</v>
      </c>
      <c r="W127" s="188">
        <v>0</v>
      </c>
      <c r="X127" s="188">
        <f>W127*H127</f>
        <v>0</v>
      </c>
      <c r="Y127" s="189" t="s">
        <v>1</v>
      </c>
      <c r="AR127" s="11" t="s">
        <v>147</v>
      </c>
      <c r="AT127" s="11" t="s">
        <v>121</v>
      </c>
      <c r="AU127" s="11" t="s">
        <v>78</v>
      </c>
      <c r="AY127" s="11" t="s">
        <v>120</v>
      </c>
      <c r="BE127" s="190">
        <f>IF(O127="základní",K127,0)</f>
        <v>14280</v>
      </c>
      <c r="BF127" s="190">
        <f>IF(O127="snížená",K127,0)</f>
        <v>0</v>
      </c>
      <c r="BG127" s="190">
        <f>IF(O127="zákl. přenesená",K127,0)</f>
        <v>0</v>
      </c>
      <c r="BH127" s="190">
        <f>IF(O127="sníž. přenesená",K127,0)</f>
        <v>0</v>
      </c>
      <c r="BI127" s="190">
        <f>IF(O127="nulová",K127,0)</f>
        <v>0</v>
      </c>
      <c r="BJ127" s="11" t="s">
        <v>78</v>
      </c>
      <c r="BK127" s="190">
        <f>ROUND(P127*H127,2)</f>
        <v>14280</v>
      </c>
      <c r="BL127" s="11" t="s">
        <v>147</v>
      </c>
      <c r="BM127" s="11" t="s">
        <v>190</v>
      </c>
    </row>
    <row r="128" s="1" customFormat="1">
      <c r="B128" s="30"/>
      <c r="C128" s="31"/>
      <c r="D128" s="191" t="s">
        <v>126</v>
      </c>
      <c r="E128" s="31"/>
      <c r="F128" s="192" t="s">
        <v>189</v>
      </c>
      <c r="G128" s="31"/>
      <c r="H128" s="31"/>
      <c r="I128" s="31"/>
      <c r="J128" s="31"/>
      <c r="K128" s="31"/>
      <c r="L128" s="31"/>
      <c r="M128" s="32"/>
      <c r="N128" s="193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2"/>
      <c r="AT128" s="11" t="s">
        <v>126</v>
      </c>
      <c r="AU128" s="11" t="s">
        <v>78</v>
      </c>
    </row>
    <row r="129" s="1" customFormat="1" ht="16.5" customHeight="1">
      <c r="B129" s="30"/>
      <c r="C129" s="180" t="s">
        <v>191</v>
      </c>
      <c r="D129" s="180" t="s">
        <v>121</v>
      </c>
      <c r="E129" s="181" t="s">
        <v>192</v>
      </c>
      <c r="F129" s="182" t="s">
        <v>193</v>
      </c>
      <c r="G129" s="183" t="s">
        <v>155</v>
      </c>
      <c r="H129" s="184">
        <v>2</v>
      </c>
      <c r="I129" s="185">
        <v>0</v>
      </c>
      <c r="J129" s="185">
        <v>1000</v>
      </c>
      <c r="K129" s="185">
        <f>ROUND(P129*H129,2)</f>
        <v>2000</v>
      </c>
      <c r="L129" s="182" t="s">
        <v>1</v>
      </c>
      <c r="M129" s="32"/>
      <c r="N129" s="69" t="s">
        <v>1</v>
      </c>
      <c r="O129" s="186" t="s">
        <v>39</v>
      </c>
      <c r="P129" s="187">
        <f>I129+J129</f>
        <v>1000</v>
      </c>
      <c r="Q129" s="187">
        <f>ROUND(I129*H129,2)</f>
        <v>0</v>
      </c>
      <c r="R129" s="187">
        <f>ROUND(J129*H129,2)</f>
        <v>2000</v>
      </c>
      <c r="S129" s="188">
        <v>0</v>
      </c>
      <c r="T129" s="188">
        <f>S129*H129</f>
        <v>0</v>
      </c>
      <c r="U129" s="188">
        <v>0</v>
      </c>
      <c r="V129" s="188">
        <f>U129*H129</f>
        <v>0</v>
      </c>
      <c r="W129" s="188">
        <v>0</v>
      </c>
      <c r="X129" s="188">
        <f>W129*H129</f>
        <v>0</v>
      </c>
      <c r="Y129" s="189" t="s">
        <v>1</v>
      </c>
      <c r="AR129" s="11" t="s">
        <v>147</v>
      </c>
      <c r="AT129" s="11" t="s">
        <v>121</v>
      </c>
      <c r="AU129" s="11" t="s">
        <v>78</v>
      </c>
      <c r="AY129" s="11" t="s">
        <v>120</v>
      </c>
      <c r="BE129" s="190">
        <f>IF(O129="základní",K129,0)</f>
        <v>2000</v>
      </c>
      <c r="BF129" s="190">
        <f>IF(O129="snížená",K129,0)</f>
        <v>0</v>
      </c>
      <c r="BG129" s="190">
        <f>IF(O129="zákl. přenesená",K129,0)</f>
        <v>0</v>
      </c>
      <c r="BH129" s="190">
        <f>IF(O129="sníž. přenesená",K129,0)</f>
        <v>0</v>
      </c>
      <c r="BI129" s="190">
        <f>IF(O129="nulová",K129,0)</f>
        <v>0</v>
      </c>
      <c r="BJ129" s="11" t="s">
        <v>78</v>
      </c>
      <c r="BK129" s="190">
        <f>ROUND(P129*H129,2)</f>
        <v>2000</v>
      </c>
      <c r="BL129" s="11" t="s">
        <v>147</v>
      </c>
      <c r="BM129" s="11" t="s">
        <v>194</v>
      </c>
    </row>
    <row r="130" s="1" customFormat="1">
      <c r="B130" s="30"/>
      <c r="C130" s="31"/>
      <c r="D130" s="191" t="s">
        <v>126</v>
      </c>
      <c r="E130" s="31"/>
      <c r="F130" s="192" t="s">
        <v>193</v>
      </c>
      <c r="G130" s="31"/>
      <c r="H130" s="31"/>
      <c r="I130" s="31"/>
      <c r="J130" s="31"/>
      <c r="K130" s="31"/>
      <c r="L130" s="31"/>
      <c r="M130" s="32"/>
      <c r="N130" s="193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2"/>
      <c r="AT130" s="11" t="s">
        <v>126</v>
      </c>
      <c r="AU130" s="11" t="s">
        <v>78</v>
      </c>
    </row>
    <row r="131" s="1" customFormat="1" ht="16.5" customHeight="1">
      <c r="B131" s="30"/>
      <c r="C131" s="180" t="s">
        <v>163</v>
      </c>
      <c r="D131" s="180" t="s">
        <v>121</v>
      </c>
      <c r="E131" s="181" t="s">
        <v>195</v>
      </c>
      <c r="F131" s="182" t="s">
        <v>196</v>
      </c>
      <c r="G131" s="183" t="s">
        <v>155</v>
      </c>
      <c r="H131" s="184">
        <v>2</v>
      </c>
      <c r="I131" s="185">
        <v>0</v>
      </c>
      <c r="J131" s="185">
        <v>1780</v>
      </c>
      <c r="K131" s="185">
        <f>ROUND(P131*H131,2)</f>
        <v>3560</v>
      </c>
      <c r="L131" s="182" t="s">
        <v>1</v>
      </c>
      <c r="M131" s="32"/>
      <c r="N131" s="69" t="s">
        <v>1</v>
      </c>
      <c r="O131" s="186" t="s">
        <v>39</v>
      </c>
      <c r="P131" s="187">
        <f>I131+J131</f>
        <v>1780</v>
      </c>
      <c r="Q131" s="187">
        <f>ROUND(I131*H131,2)</f>
        <v>0</v>
      </c>
      <c r="R131" s="187">
        <f>ROUND(J131*H131,2)</f>
        <v>3560</v>
      </c>
      <c r="S131" s="188">
        <v>0</v>
      </c>
      <c r="T131" s="188">
        <f>S131*H131</f>
        <v>0</v>
      </c>
      <c r="U131" s="188">
        <v>0</v>
      </c>
      <c r="V131" s="188">
        <f>U131*H131</f>
        <v>0</v>
      </c>
      <c r="W131" s="188">
        <v>0</v>
      </c>
      <c r="X131" s="188">
        <f>W131*H131</f>
        <v>0</v>
      </c>
      <c r="Y131" s="189" t="s">
        <v>1</v>
      </c>
      <c r="AR131" s="11" t="s">
        <v>147</v>
      </c>
      <c r="AT131" s="11" t="s">
        <v>121</v>
      </c>
      <c r="AU131" s="11" t="s">
        <v>78</v>
      </c>
      <c r="AY131" s="11" t="s">
        <v>120</v>
      </c>
      <c r="BE131" s="190">
        <f>IF(O131="základní",K131,0)</f>
        <v>3560</v>
      </c>
      <c r="BF131" s="190">
        <f>IF(O131="snížená",K131,0)</f>
        <v>0</v>
      </c>
      <c r="BG131" s="190">
        <f>IF(O131="zákl. přenesená",K131,0)</f>
        <v>0</v>
      </c>
      <c r="BH131" s="190">
        <f>IF(O131="sníž. přenesená",K131,0)</f>
        <v>0</v>
      </c>
      <c r="BI131" s="190">
        <f>IF(O131="nulová",K131,0)</f>
        <v>0</v>
      </c>
      <c r="BJ131" s="11" t="s">
        <v>78</v>
      </c>
      <c r="BK131" s="190">
        <f>ROUND(P131*H131,2)</f>
        <v>3560</v>
      </c>
      <c r="BL131" s="11" t="s">
        <v>147</v>
      </c>
      <c r="BM131" s="11" t="s">
        <v>197</v>
      </c>
    </row>
    <row r="132" s="1" customFormat="1">
      <c r="B132" s="30"/>
      <c r="C132" s="31"/>
      <c r="D132" s="191" t="s">
        <v>126</v>
      </c>
      <c r="E132" s="31"/>
      <c r="F132" s="192" t="s">
        <v>196</v>
      </c>
      <c r="G132" s="31"/>
      <c r="H132" s="31"/>
      <c r="I132" s="31"/>
      <c r="J132" s="31"/>
      <c r="K132" s="31"/>
      <c r="L132" s="31"/>
      <c r="M132" s="32"/>
      <c r="N132" s="193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2"/>
      <c r="AT132" s="11" t="s">
        <v>126</v>
      </c>
      <c r="AU132" s="11" t="s">
        <v>78</v>
      </c>
    </row>
    <row r="133" s="1" customFormat="1" ht="16.5" customHeight="1">
      <c r="B133" s="30"/>
      <c r="C133" s="180" t="s">
        <v>8</v>
      </c>
      <c r="D133" s="180" t="s">
        <v>121</v>
      </c>
      <c r="E133" s="181" t="s">
        <v>198</v>
      </c>
      <c r="F133" s="182" t="s">
        <v>199</v>
      </c>
      <c r="G133" s="183" t="s">
        <v>155</v>
      </c>
      <c r="H133" s="184">
        <v>20</v>
      </c>
      <c r="I133" s="185">
        <v>0</v>
      </c>
      <c r="J133" s="185">
        <v>468</v>
      </c>
      <c r="K133" s="185">
        <f>ROUND(P133*H133,2)</f>
        <v>9360</v>
      </c>
      <c r="L133" s="182" t="s">
        <v>1</v>
      </c>
      <c r="M133" s="32"/>
      <c r="N133" s="69" t="s">
        <v>1</v>
      </c>
      <c r="O133" s="186" t="s">
        <v>39</v>
      </c>
      <c r="P133" s="187">
        <f>I133+J133</f>
        <v>468</v>
      </c>
      <c r="Q133" s="187">
        <f>ROUND(I133*H133,2)</f>
        <v>0</v>
      </c>
      <c r="R133" s="187">
        <f>ROUND(J133*H133,2)</f>
        <v>9360</v>
      </c>
      <c r="S133" s="188">
        <v>0</v>
      </c>
      <c r="T133" s="188">
        <f>S133*H133</f>
        <v>0</v>
      </c>
      <c r="U133" s="188">
        <v>0</v>
      </c>
      <c r="V133" s="188">
        <f>U133*H133</f>
        <v>0</v>
      </c>
      <c r="W133" s="188">
        <v>0</v>
      </c>
      <c r="X133" s="188">
        <f>W133*H133</f>
        <v>0</v>
      </c>
      <c r="Y133" s="189" t="s">
        <v>1</v>
      </c>
      <c r="AR133" s="11" t="s">
        <v>147</v>
      </c>
      <c r="AT133" s="11" t="s">
        <v>121</v>
      </c>
      <c r="AU133" s="11" t="s">
        <v>78</v>
      </c>
      <c r="AY133" s="11" t="s">
        <v>120</v>
      </c>
      <c r="BE133" s="190">
        <f>IF(O133="základní",K133,0)</f>
        <v>9360</v>
      </c>
      <c r="BF133" s="190">
        <f>IF(O133="snížená",K133,0)</f>
        <v>0</v>
      </c>
      <c r="BG133" s="190">
        <f>IF(O133="zákl. přenesená",K133,0)</f>
        <v>0</v>
      </c>
      <c r="BH133" s="190">
        <f>IF(O133="sníž. přenesená",K133,0)</f>
        <v>0</v>
      </c>
      <c r="BI133" s="190">
        <f>IF(O133="nulová",K133,0)</f>
        <v>0</v>
      </c>
      <c r="BJ133" s="11" t="s">
        <v>78</v>
      </c>
      <c r="BK133" s="190">
        <f>ROUND(P133*H133,2)</f>
        <v>9360</v>
      </c>
      <c r="BL133" s="11" t="s">
        <v>147</v>
      </c>
      <c r="BM133" s="11" t="s">
        <v>200</v>
      </c>
    </row>
    <row r="134" s="1" customFormat="1">
      <c r="B134" s="30"/>
      <c r="C134" s="31"/>
      <c r="D134" s="191" t="s">
        <v>126</v>
      </c>
      <c r="E134" s="31"/>
      <c r="F134" s="192" t="s">
        <v>199</v>
      </c>
      <c r="G134" s="31"/>
      <c r="H134" s="31"/>
      <c r="I134" s="31"/>
      <c r="J134" s="31"/>
      <c r="K134" s="31"/>
      <c r="L134" s="31"/>
      <c r="M134" s="32"/>
      <c r="N134" s="193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2"/>
      <c r="AT134" s="11" t="s">
        <v>126</v>
      </c>
      <c r="AU134" s="11" t="s">
        <v>78</v>
      </c>
    </row>
    <row r="135" s="1" customFormat="1" ht="16.5" customHeight="1">
      <c r="B135" s="30"/>
      <c r="C135" s="180" t="s">
        <v>167</v>
      </c>
      <c r="D135" s="180" t="s">
        <v>121</v>
      </c>
      <c r="E135" s="181" t="s">
        <v>201</v>
      </c>
      <c r="F135" s="182" t="s">
        <v>202</v>
      </c>
      <c r="G135" s="183" t="s">
        <v>203</v>
      </c>
      <c r="H135" s="184">
        <v>80</v>
      </c>
      <c r="I135" s="185">
        <v>0</v>
      </c>
      <c r="J135" s="185">
        <v>64</v>
      </c>
      <c r="K135" s="185">
        <f>ROUND(P135*H135,2)</f>
        <v>5120</v>
      </c>
      <c r="L135" s="182" t="s">
        <v>1</v>
      </c>
      <c r="M135" s="32"/>
      <c r="N135" s="69" t="s">
        <v>1</v>
      </c>
      <c r="O135" s="186" t="s">
        <v>39</v>
      </c>
      <c r="P135" s="187">
        <f>I135+J135</f>
        <v>64</v>
      </c>
      <c r="Q135" s="187">
        <f>ROUND(I135*H135,2)</f>
        <v>0</v>
      </c>
      <c r="R135" s="187">
        <f>ROUND(J135*H135,2)</f>
        <v>5120</v>
      </c>
      <c r="S135" s="188">
        <v>0</v>
      </c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8">
        <f>W135*H135</f>
        <v>0</v>
      </c>
      <c r="Y135" s="189" t="s">
        <v>1</v>
      </c>
      <c r="AR135" s="11" t="s">
        <v>147</v>
      </c>
      <c r="AT135" s="11" t="s">
        <v>121</v>
      </c>
      <c r="AU135" s="11" t="s">
        <v>78</v>
      </c>
      <c r="AY135" s="11" t="s">
        <v>120</v>
      </c>
      <c r="BE135" s="190">
        <f>IF(O135="základní",K135,0)</f>
        <v>5120</v>
      </c>
      <c r="BF135" s="190">
        <f>IF(O135="snížená",K135,0)</f>
        <v>0</v>
      </c>
      <c r="BG135" s="190">
        <f>IF(O135="zákl. přenesená",K135,0)</f>
        <v>0</v>
      </c>
      <c r="BH135" s="190">
        <f>IF(O135="sníž. přenesená",K135,0)</f>
        <v>0</v>
      </c>
      <c r="BI135" s="190">
        <f>IF(O135="nulová",K135,0)</f>
        <v>0</v>
      </c>
      <c r="BJ135" s="11" t="s">
        <v>78</v>
      </c>
      <c r="BK135" s="190">
        <f>ROUND(P135*H135,2)</f>
        <v>5120</v>
      </c>
      <c r="BL135" s="11" t="s">
        <v>147</v>
      </c>
      <c r="BM135" s="11" t="s">
        <v>204</v>
      </c>
    </row>
    <row r="136" s="1" customFormat="1">
      <c r="B136" s="30"/>
      <c r="C136" s="31"/>
      <c r="D136" s="191" t="s">
        <v>126</v>
      </c>
      <c r="E136" s="31"/>
      <c r="F136" s="192" t="s">
        <v>202</v>
      </c>
      <c r="G136" s="31"/>
      <c r="H136" s="31"/>
      <c r="I136" s="31"/>
      <c r="J136" s="31"/>
      <c r="K136" s="31"/>
      <c r="L136" s="31"/>
      <c r="M136" s="32"/>
      <c r="N136" s="193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2"/>
      <c r="AT136" s="11" t="s">
        <v>126</v>
      </c>
      <c r="AU136" s="11" t="s">
        <v>78</v>
      </c>
    </row>
    <row r="137" s="9" customFormat="1" ht="25.92" customHeight="1">
      <c r="B137" s="166"/>
      <c r="C137" s="167"/>
      <c r="D137" s="168" t="s">
        <v>69</v>
      </c>
      <c r="E137" s="169" t="s">
        <v>205</v>
      </c>
      <c r="F137" s="169" t="s">
        <v>206</v>
      </c>
      <c r="G137" s="167"/>
      <c r="H137" s="167"/>
      <c r="I137" s="167"/>
      <c r="J137" s="167"/>
      <c r="K137" s="170">
        <f>BK137</f>
        <v>101800</v>
      </c>
      <c r="L137" s="167"/>
      <c r="M137" s="171"/>
      <c r="N137" s="172"/>
      <c r="O137" s="173"/>
      <c r="P137" s="173"/>
      <c r="Q137" s="174">
        <f>SUM(Q138:Q145)</f>
        <v>0</v>
      </c>
      <c r="R137" s="174">
        <f>SUM(R138:R145)</f>
        <v>101800</v>
      </c>
      <c r="S137" s="173"/>
      <c r="T137" s="175">
        <f>SUM(T138:T145)</f>
        <v>0</v>
      </c>
      <c r="U137" s="173"/>
      <c r="V137" s="175">
        <f>SUM(V138:V145)</f>
        <v>0</v>
      </c>
      <c r="W137" s="173"/>
      <c r="X137" s="175">
        <f>SUM(X138:X145)</f>
        <v>0</v>
      </c>
      <c r="Y137" s="176"/>
      <c r="AR137" s="177" t="s">
        <v>78</v>
      </c>
      <c r="AT137" s="178" t="s">
        <v>69</v>
      </c>
      <c r="AU137" s="178" t="s">
        <v>70</v>
      </c>
      <c r="AY137" s="177" t="s">
        <v>120</v>
      </c>
      <c r="BK137" s="179">
        <f>SUM(BK138:BK145)</f>
        <v>101800</v>
      </c>
    </row>
    <row r="138" s="1" customFormat="1" ht="16.5" customHeight="1">
      <c r="B138" s="30"/>
      <c r="C138" s="180" t="s">
        <v>207</v>
      </c>
      <c r="D138" s="180" t="s">
        <v>121</v>
      </c>
      <c r="E138" s="181" t="s">
        <v>208</v>
      </c>
      <c r="F138" s="182" t="s">
        <v>209</v>
      </c>
      <c r="G138" s="183" t="s">
        <v>210</v>
      </c>
      <c r="H138" s="184">
        <v>1</v>
      </c>
      <c r="I138" s="185">
        <v>0</v>
      </c>
      <c r="J138" s="185">
        <v>10000</v>
      </c>
      <c r="K138" s="185">
        <f>ROUND(P138*H138,2)</f>
        <v>10000</v>
      </c>
      <c r="L138" s="182" t="s">
        <v>1</v>
      </c>
      <c r="M138" s="32"/>
      <c r="N138" s="69" t="s">
        <v>1</v>
      </c>
      <c r="O138" s="186" t="s">
        <v>39</v>
      </c>
      <c r="P138" s="187">
        <f>I138+J138</f>
        <v>10000</v>
      </c>
      <c r="Q138" s="187">
        <f>ROUND(I138*H138,2)</f>
        <v>0</v>
      </c>
      <c r="R138" s="187">
        <f>ROUND(J138*H138,2)</f>
        <v>10000</v>
      </c>
      <c r="S138" s="188">
        <v>0</v>
      </c>
      <c r="T138" s="188">
        <f>S138*H138</f>
        <v>0</v>
      </c>
      <c r="U138" s="188">
        <v>0</v>
      </c>
      <c r="V138" s="188">
        <f>U138*H138</f>
        <v>0</v>
      </c>
      <c r="W138" s="188">
        <v>0</v>
      </c>
      <c r="X138" s="188">
        <f>W138*H138</f>
        <v>0</v>
      </c>
      <c r="Y138" s="189" t="s">
        <v>1</v>
      </c>
      <c r="AR138" s="11" t="s">
        <v>125</v>
      </c>
      <c r="AT138" s="11" t="s">
        <v>121</v>
      </c>
      <c r="AU138" s="11" t="s">
        <v>78</v>
      </c>
      <c r="AY138" s="11" t="s">
        <v>120</v>
      </c>
      <c r="BE138" s="190">
        <f>IF(O138="základní",K138,0)</f>
        <v>10000</v>
      </c>
      <c r="BF138" s="190">
        <f>IF(O138="snížená",K138,0)</f>
        <v>0</v>
      </c>
      <c r="BG138" s="190">
        <f>IF(O138="zákl. přenesená",K138,0)</f>
        <v>0</v>
      </c>
      <c r="BH138" s="190">
        <f>IF(O138="sníž. přenesená",K138,0)</f>
        <v>0</v>
      </c>
      <c r="BI138" s="190">
        <f>IF(O138="nulová",K138,0)</f>
        <v>0</v>
      </c>
      <c r="BJ138" s="11" t="s">
        <v>78</v>
      </c>
      <c r="BK138" s="190">
        <f>ROUND(P138*H138,2)</f>
        <v>10000</v>
      </c>
      <c r="BL138" s="11" t="s">
        <v>125</v>
      </c>
      <c r="BM138" s="11" t="s">
        <v>211</v>
      </c>
    </row>
    <row r="139" s="1" customFormat="1">
      <c r="B139" s="30"/>
      <c r="C139" s="31"/>
      <c r="D139" s="191" t="s">
        <v>126</v>
      </c>
      <c r="E139" s="31"/>
      <c r="F139" s="192" t="s">
        <v>209</v>
      </c>
      <c r="G139" s="31"/>
      <c r="H139" s="31"/>
      <c r="I139" s="31"/>
      <c r="J139" s="31"/>
      <c r="K139" s="31"/>
      <c r="L139" s="31"/>
      <c r="M139" s="32"/>
      <c r="N139" s="193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2"/>
      <c r="AT139" s="11" t="s">
        <v>126</v>
      </c>
      <c r="AU139" s="11" t="s">
        <v>78</v>
      </c>
    </row>
    <row r="140" s="1" customFormat="1" ht="16.5" customHeight="1">
      <c r="B140" s="30"/>
      <c r="C140" s="180" t="s">
        <v>170</v>
      </c>
      <c r="D140" s="180" t="s">
        <v>121</v>
      </c>
      <c r="E140" s="181" t="s">
        <v>212</v>
      </c>
      <c r="F140" s="182" t="s">
        <v>213</v>
      </c>
      <c r="G140" s="183" t="s">
        <v>210</v>
      </c>
      <c r="H140" s="184">
        <v>1</v>
      </c>
      <c r="I140" s="185">
        <v>0</v>
      </c>
      <c r="J140" s="185">
        <v>70000</v>
      </c>
      <c r="K140" s="185">
        <f>ROUND(P140*H140,2)</f>
        <v>70000</v>
      </c>
      <c r="L140" s="182" t="s">
        <v>1</v>
      </c>
      <c r="M140" s="32"/>
      <c r="N140" s="69" t="s">
        <v>1</v>
      </c>
      <c r="O140" s="186" t="s">
        <v>39</v>
      </c>
      <c r="P140" s="187">
        <f>I140+J140</f>
        <v>70000</v>
      </c>
      <c r="Q140" s="187">
        <f>ROUND(I140*H140,2)</f>
        <v>0</v>
      </c>
      <c r="R140" s="187">
        <f>ROUND(J140*H140,2)</f>
        <v>70000</v>
      </c>
      <c r="S140" s="188">
        <v>0</v>
      </c>
      <c r="T140" s="188">
        <f>S140*H140</f>
        <v>0</v>
      </c>
      <c r="U140" s="188">
        <v>0</v>
      </c>
      <c r="V140" s="188">
        <f>U140*H140</f>
        <v>0</v>
      </c>
      <c r="W140" s="188">
        <v>0</v>
      </c>
      <c r="X140" s="188">
        <f>W140*H140</f>
        <v>0</v>
      </c>
      <c r="Y140" s="189" t="s">
        <v>1</v>
      </c>
      <c r="AR140" s="11" t="s">
        <v>125</v>
      </c>
      <c r="AT140" s="11" t="s">
        <v>121</v>
      </c>
      <c r="AU140" s="11" t="s">
        <v>78</v>
      </c>
      <c r="AY140" s="11" t="s">
        <v>120</v>
      </c>
      <c r="BE140" s="190">
        <f>IF(O140="základní",K140,0)</f>
        <v>70000</v>
      </c>
      <c r="BF140" s="190">
        <f>IF(O140="snížená",K140,0)</f>
        <v>0</v>
      </c>
      <c r="BG140" s="190">
        <f>IF(O140="zákl. přenesená",K140,0)</f>
        <v>0</v>
      </c>
      <c r="BH140" s="190">
        <f>IF(O140="sníž. přenesená",K140,0)</f>
        <v>0</v>
      </c>
      <c r="BI140" s="190">
        <f>IF(O140="nulová",K140,0)</f>
        <v>0</v>
      </c>
      <c r="BJ140" s="11" t="s">
        <v>78</v>
      </c>
      <c r="BK140" s="190">
        <f>ROUND(P140*H140,2)</f>
        <v>70000</v>
      </c>
      <c r="BL140" s="11" t="s">
        <v>125</v>
      </c>
      <c r="BM140" s="11" t="s">
        <v>214</v>
      </c>
    </row>
    <row r="141" s="1" customFormat="1">
      <c r="B141" s="30"/>
      <c r="C141" s="31"/>
      <c r="D141" s="191" t="s">
        <v>126</v>
      </c>
      <c r="E141" s="31"/>
      <c r="F141" s="192" t="s">
        <v>213</v>
      </c>
      <c r="G141" s="31"/>
      <c r="H141" s="31"/>
      <c r="I141" s="31"/>
      <c r="J141" s="31"/>
      <c r="K141" s="31"/>
      <c r="L141" s="31"/>
      <c r="M141" s="32"/>
      <c r="N141" s="193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2"/>
      <c r="AT141" s="11" t="s">
        <v>126</v>
      </c>
      <c r="AU141" s="11" t="s">
        <v>78</v>
      </c>
    </row>
    <row r="142" s="1" customFormat="1" ht="16.5" customHeight="1">
      <c r="B142" s="30"/>
      <c r="C142" s="180" t="s">
        <v>215</v>
      </c>
      <c r="D142" s="180" t="s">
        <v>121</v>
      </c>
      <c r="E142" s="181" t="s">
        <v>216</v>
      </c>
      <c r="F142" s="182" t="s">
        <v>217</v>
      </c>
      <c r="G142" s="183" t="s">
        <v>218</v>
      </c>
      <c r="H142" s="184">
        <v>1</v>
      </c>
      <c r="I142" s="185">
        <v>0</v>
      </c>
      <c r="J142" s="185">
        <v>15000</v>
      </c>
      <c r="K142" s="185">
        <f>ROUND(P142*H142,2)</f>
        <v>15000</v>
      </c>
      <c r="L142" s="182" t="s">
        <v>1</v>
      </c>
      <c r="M142" s="32"/>
      <c r="N142" s="69" t="s">
        <v>1</v>
      </c>
      <c r="O142" s="186" t="s">
        <v>39</v>
      </c>
      <c r="P142" s="187">
        <f>I142+J142</f>
        <v>15000</v>
      </c>
      <c r="Q142" s="187">
        <f>ROUND(I142*H142,2)</f>
        <v>0</v>
      </c>
      <c r="R142" s="187">
        <f>ROUND(J142*H142,2)</f>
        <v>15000</v>
      </c>
      <c r="S142" s="188">
        <v>0</v>
      </c>
      <c r="T142" s="188">
        <f>S142*H142</f>
        <v>0</v>
      </c>
      <c r="U142" s="188">
        <v>0</v>
      </c>
      <c r="V142" s="188">
        <f>U142*H142</f>
        <v>0</v>
      </c>
      <c r="W142" s="188">
        <v>0</v>
      </c>
      <c r="X142" s="188">
        <f>W142*H142</f>
        <v>0</v>
      </c>
      <c r="Y142" s="189" t="s">
        <v>1</v>
      </c>
      <c r="AR142" s="11" t="s">
        <v>125</v>
      </c>
      <c r="AT142" s="11" t="s">
        <v>121</v>
      </c>
      <c r="AU142" s="11" t="s">
        <v>78</v>
      </c>
      <c r="AY142" s="11" t="s">
        <v>120</v>
      </c>
      <c r="BE142" s="190">
        <f>IF(O142="základní",K142,0)</f>
        <v>15000</v>
      </c>
      <c r="BF142" s="190">
        <f>IF(O142="snížená",K142,0)</f>
        <v>0</v>
      </c>
      <c r="BG142" s="190">
        <f>IF(O142="zákl. přenesená",K142,0)</f>
        <v>0</v>
      </c>
      <c r="BH142" s="190">
        <f>IF(O142="sníž. přenesená",K142,0)</f>
        <v>0</v>
      </c>
      <c r="BI142" s="190">
        <f>IF(O142="nulová",K142,0)</f>
        <v>0</v>
      </c>
      <c r="BJ142" s="11" t="s">
        <v>78</v>
      </c>
      <c r="BK142" s="190">
        <f>ROUND(P142*H142,2)</f>
        <v>15000</v>
      </c>
      <c r="BL142" s="11" t="s">
        <v>125</v>
      </c>
      <c r="BM142" s="11" t="s">
        <v>219</v>
      </c>
    </row>
    <row r="143" s="1" customFormat="1">
      <c r="B143" s="30"/>
      <c r="C143" s="31"/>
      <c r="D143" s="191" t="s">
        <v>126</v>
      </c>
      <c r="E143" s="31"/>
      <c r="F143" s="192" t="s">
        <v>217</v>
      </c>
      <c r="G143" s="31"/>
      <c r="H143" s="31"/>
      <c r="I143" s="31"/>
      <c r="J143" s="31"/>
      <c r="K143" s="31"/>
      <c r="L143" s="31"/>
      <c r="M143" s="32"/>
      <c r="N143" s="193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2"/>
      <c r="AT143" s="11" t="s">
        <v>126</v>
      </c>
      <c r="AU143" s="11" t="s">
        <v>78</v>
      </c>
    </row>
    <row r="144" s="1" customFormat="1" ht="16.5" customHeight="1">
      <c r="B144" s="30"/>
      <c r="C144" s="180" t="s">
        <v>174</v>
      </c>
      <c r="D144" s="180" t="s">
        <v>121</v>
      </c>
      <c r="E144" s="181" t="s">
        <v>220</v>
      </c>
      <c r="F144" s="182" t="s">
        <v>221</v>
      </c>
      <c r="G144" s="183" t="s">
        <v>218</v>
      </c>
      <c r="H144" s="184">
        <v>1</v>
      </c>
      <c r="I144" s="185">
        <v>0</v>
      </c>
      <c r="J144" s="185">
        <v>6800</v>
      </c>
      <c r="K144" s="185">
        <f>ROUND(P144*H144,2)</f>
        <v>6800</v>
      </c>
      <c r="L144" s="182" t="s">
        <v>1</v>
      </c>
      <c r="M144" s="32"/>
      <c r="N144" s="69" t="s">
        <v>1</v>
      </c>
      <c r="O144" s="186" t="s">
        <v>39</v>
      </c>
      <c r="P144" s="187">
        <f>I144+J144</f>
        <v>6800</v>
      </c>
      <c r="Q144" s="187">
        <f>ROUND(I144*H144,2)</f>
        <v>0</v>
      </c>
      <c r="R144" s="187">
        <f>ROUND(J144*H144,2)</f>
        <v>6800</v>
      </c>
      <c r="S144" s="188">
        <v>0</v>
      </c>
      <c r="T144" s="188">
        <f>S144*H144</f>
        <v>0</v>
      </c>
      <c r="U144" s="188">
        <v>0</v>
      </c>
      <c r="V144" s="188">
        <f>U144*H144</f>
        <v>0</v>
      </c>
      <c r="W144" s="188">
        <v>0</v>
      </c>
      <c r="X144" s="188">
        <f>W144*H144</f>
        <v>0</v>
      </c>
      <c r="Y144" s="189" t="s">
        <v>1</v>
      </c>
      <c r="AR144" s="11" t="s">
        <v>125</v>
      </c>
      <c r="AT144" s="11" t="s">
        <v>121</v>
      </c>
      <c r="AU144" s="11" t="s">
        <v>78</v>
      </c>
      <c r="AY144" s="11" t="s">
        <v>120</v>
      </c>
      <c r="BE144" s="190">
        <f>IF(O144="základní",K144,0)</f>
        <v>6800</v>
      </c>
      <c r="BF144" s="190">
        <f>IF(O144="snížená",K144,0)</f>
        <v>0</v>
      </c>
      <c r="BG144" s="190">
        <f>IF(O144="zákl. přenesená",K144,0)</f>
        <v>0</v>
      </c>
      <c r="BH144" s="190">
        <f>IF(O144="sníž. přenesená",K144,0)</f>
        <v>0</v>
      </c>
      <c r="BI144" s="190">
        <f>IF(O144="nulová",K144,0)</f>
        <v>0</v>
      </c>
      <c r="BJ144" s="11" t="s">
        <v>78</v>
      </c>
      <c r="BK144" s="190">
        <f>ROUND(P144*H144,2)</f>
        <v>6800</v>
      </c>
      <c r="BL144" s="11" t="s">
        <v>125</v>
      </c>
      <c r="BM144" s="11" t="s">
        <v>222</v>
      </c>
    </row>
    <row r="145" s="1" customFormat="1">
      <c r="B145" s="30"/>
      <c r="C145" s="31"/>
      <c r="D145" s="191" t="s">
        <v>126</v>
      </c>
      <c r="E145" s="31"/>
      <c r="F145" s="192" t="s">
        <v>221</v>
      </c>
      <c r="G145" s="31"/>
      <c r="H145" s="31"/>
      <c r="I145" s="31"/>
      <c r="J145" s="31"/>
      <c r="K145" s="31"/>
      <c r="L145" s="31"/>
      <c r="M145" s="32"/>
      <c r="N145" s="203"/>
      <c r="O145" s="204"/>
      <c r="P145" s="204"/>
      <c r="Q145" s="204"/>
      <c r="R145" s="204"/>
      <c r="S145" s="204"/>
      <c r="T145" s="204"/>
      <c r="U145" s="204"/>
      <c r="V145" s="204"/>
      <c r="W145" s="204"/>
      <c r="X145" s="204"/>
      <c r="Y145" s="205"/>
      <c r="AT145" s="11" t="s">
        <v>126</v>
      </c>
      <c r="AU145" s="11" t="s">
        <v>78</v>
      </c>
    </row>
    <row r="146" s="1" customFormat="1" ht="6.96" customHeight="1">
      <c r="B146" s="49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32"/>
    </row>
  </sheetData>
  <sheetProtection sheet="1" autoFilter="0" formatColumns="0" formatRows="0" objects="1" scenarios="1" spinCount="100000" saltValue="Tuo4R/nH5S5rDmLYMBmWdUfmcmS/yDgnFtNtbTxtIZfQsVgFhZvIbXY+moywIudndRePSS2/l8oaov+e5kHoxw==" hashValue="O/2L1dKyTU5YE5ucwUFfmIHi+iXnu6ERqFMV8pXAxdkJpqOkje0c+7gphbQnCjzNiQLiXsTz8CrmdAVi4CjykQ==" algorithmName="SHA-512" password="CC35"/>
  <autoFilter ref="C89:L145"/>
  <mergeCells count="9">
    <mergeCell ref="E7:H7"/>
    <mergeCell ref="E9:H9"/>
    <mergeCell ref="E18:H18"/>
    <mergeCell ref="E27:H27"/>
    <mergeCell ref="E52:H52"/>
    <mergeCell ref="E54:H54"/>
    <mergeCell ref="E80:H80"/>
    <mergeCell ref="E82:H82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2019-07-19T10:29:38Z</dcterms:created>
  <dcterms:modified xsi:type="dcterms:W3CDTF">2019-07-19T10:29:43Z</dcterms:modified>
</cp:coreProperties>
</file>